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customProperty3.bin" ContentType="application/vnd.openxmlformats-officedocument.spreadsheetml.customProperty"/>
  <Override PartName="/xl/drawings/drawing6.xml" ContentType="application/vnd.openxmlformats-officedocument.drawing+xml"/>
  <Override PartName="/xl/customProperty4.bin" ContentType="application/vnd.openxmlformats-officedocument.spreadsheetml.customProperty"/>
  <Override PartName="/xl/drawings/drawing7.xml" ContentType="application/vnd.openxmlformats-officedocument.drawing+xml"/>
  <Override PartName="/xl/drawings/drawing8.xml" ContentType="application/vnd.openxmlformats-officedocument.drawing+xml"/>
  <Override PartName="/xl/customProperty5.bin" ContentType="application/vnd.openxmlformats-officedocument.spreadsheetml.customProperty"/>
  <Override PartName="/xl/drawings/drawing9.xml" ContentType="application/vnd.openxmlformats-officedocument.drawing+xml"/>
  <Override PartName="/xl/embeddings/oleObject4.bin" ContentType="application/vnd.openxmlformats-officedocument.oleObject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\\shpfem01.csc.fmx\RI\Trimestres FEMSA\2019\Abril\Documentos Finales\"/>
    </mc:Choice>
  </mc:AlternateContent>
  <bookViews>
    <workbookView xWindow="0" yWindow="0" windowWidth="20490" windowHeight="7670" tabRatio="939"/>
  </bookViews>
  <sheets>
    <sheet name="Consolidated Results" sheetId="14" r:id="rId1"/>
    <sheet name="Consolidated Balance" sheetId="17" r:id="rId2"/>
    <sheet name="Consolidado Trim Ajustes" sheetId="13" state="hidden" r:id="rId3"/>
    <sheet name="Consolidado Resultados Ajustes" sheetId="3" state="hidden" r:id="rId4"/>
    <sheet name="Consolidado Resultados Orgánico" sheetId="4" state="hidden" r:id="rId5"/>
    <sheet name="FEMSA Comercio-Proximity Div" sheetId="16" r:id="rId6"/>
    <sheet name="FEMSA Comercio-Health Div" sheetId="11" r:id="rId7"/>
    <sheet name="FEMSA Comercio-Fuel Div" sheetId="12" r:id="rId8"/>
    <sheet name="Coca-Cola FEMSA" sheetId="5" r:id="rId9"/>
    <sheet name="Other Info" sheetId="8" r:id="rId10"/>
  </sheets>
  <definedNames>
    <definedName name="ebitdaprom" localSheetId="8">#REF!,#REF!,#REF!,#REF!,#REF!,#REF!</definedName>
    <definedName name="ebitdaprom" localSheetId="3">#REF!,#REF!,#REF!,#REF!,#REF!,#REF!</definedName>
    <definedName name="ebitdaprom" localSheetId="4">#REF!,#REF!,#REF!,#REF!,#REF!,#REF!</definedName>
    <definedName name="ebitdaprom" localSheetId="7">#REF!,#REF!,#REF!,#REF!,#REF!,#REF!</definedName>
    <definedName name="ebitdaprom" localSheetId="6">#REF!,#REF!,#REF!,#REF!,#REF!,#REF!</definedName>
    <definedName name="ebitdaprom" localSheetId="5">#REF!,#REF!,#REF!,#REF!,#REF!,#REF!</definedName>
    <definedName name="ebitdaprom" localSheetId="9">#REF!,#REF!,#REF!,#REF!,#REF!,#REF!</definedName>
    <definedName name="_xlnm.Print_Area" localSheetId="8">'Coca-Cola FEMSA'!$A$1:$N$30</definedName>
    <definedName name="_xlnm.Print_Area" localSheetId="3">'Consolidado Resultados Ajustes'!$A$1:$T$59</definedName>
    <definedName name="_xlnm.Print_Area" localSheetId="4">'Consolidado Resultados Orgánico'!$A$1:$O$32</definedName>
    <definedName name="_xlnm.Print_Area" localSheetId="2">'Consolidado Trim Ajustes'!$A$1:$G$59</definedName>
    <definedName name="_xlnm.Print_Area" localSheetId="1">'Consolidated Balance'!$A$1:$H$55</definedName>
    <definedName name="_xlnm.Print_Area" localSheetId="0">'Consolidated Results'!$A$1:$O$44</definedName>
    <definedName name="_xlnm.Print_Area" localSheetId="7">'FEMSA Comercio-Fuel Div'!$A$1:$L$34</definedName>
    <definedName name="_xlnm.Print_Area" localSheetId="6">'FEMSA Comercio-Health Div'!$A$1:$L$31</definedName>
    <definedName name="_xlnm.Print_Area" localSheetId="5">'FEMSA Comercio-Proximity Div'!$A$1:$N$34</definedName>
    <definedName name="_xlnm.Print_Area" localSheetId="9">'Other Info'!$A$1:$K$16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3" l="1"/>
  <c r="E20" i="4" l="1"/>
  <c r="E17" i="4"/>
  <c r="F21" i="4" l="1"/>
  <c r="F18" i="4"/>
  <c r="F15" i="4"/>
  <c r="F30" i="4" l="1"/>
  <c r="F27" i="4" l="1"/>
  <c r="F24" i="4"/>
  <c r="F12" i="4" l="1"/>
  <c r="F9" i="4" l="1"/>
  <c r="F6" i="4"/>
  <c r="E29" i="4" l="1"/>
  <c r="E23" i="4" l="1"/>
  <c r="E24" i="4" s="1"/>
  <c r="E26" i="4"/>
  <c r="E52" i="13" l="1"/>
  <c r="C52" i="13"/>
  <c r="E14" i="4" l="1"/>
  <c r="E11" i="4" l="1"/>
  <c r="E8" i="4" l="1"/>
  <c r="E5" i="4"/>
  <c r="K18" i="3" l="1"/>
  <c r="K15" i="3" l="1"/>
  <c r="K12" i="3" l="1"/>
  <c r="K56" i="3" l="1"/>
  <c r="K55" i="3"/>
  <c r="K28" i="3" l="1"/>
  <c r="K27" i="3"/>
  <c r="K24" i="3"/>
  <c r="K23" i="3"/>
  <c r="K22" i="3"/>
  <c r="K20" i="3"/>
  <c r="K19" i="3"/>
  <c r="K14" i="3"/>
  <c r="K13" i="3"/>
  <c r="K10" i="3"/>
  <c r="K9" i="3"/>
  <c r="L19" i="3" l="1"/>
  <c r="L18" i="3"/>
  <c r="L15" i="3"/>
  <c r="M18" i="3" l="1"/>
  <c r="E30" i="13" l="1"/>
  <c r="E58" i="13"/>
  <c r="E58" i="3"/>
  <c r="D54" i="3"/>
  <c r="D56" i="3" s="1"/>
  <c r="E30" i="3" l="1"/>
  <c r="D11" i="3" l="1"/>
  <c r="J1" i="4" l="1"/>
  <c r="C1" i="4"/>
  <c r="C5" i="16" l="1"/>
  <c r="C5" i="11" l="1"/>
  <c r="P18" i="3"/>
  <c r="L58" i="3"/>
  <c r="J16" i="3" l="1"/>
  <c r="J21" i="3"/>
  <c r="J11" i="3"/>
  <c r="J17" i="3" l="1"/>
  <c r="J25" i="3"/>
  <c r="J54" i="3" l="1"/>
  <c r="J26" i="3"/>
  <c r="J29" i="3" l="1"/>
  <c r="J34" i="3"/>
  <c r="D54" i="13" l="1"/>
  <c r="D56" i="13" s="1"/>
  <c r="D25" i="3" l="1"/>
  <c r="D21" i="3"/>
  <c r="D16" i="3"/>
  <c r="D17" i="3" l="1"/>
  <c r="D26" i="3" l="1"/>
  <c r="D29" i="3" l="1"/>
  <c r="D32" i="3" l="1"/>
  <c r="D31" i="3"/>
  <c r="E6" i="4" l="1"/>
  <c r="L5" i="4"/>
  <c r="L6" i="4" s="1"/>
  <c r="J5" i="4" l="1"/>
  <c r="J6" i="4" l="1"/>
  <c r="N6" i="4" s="1"/>
  <c r="N5" i="4"/>
  <c r="E12" i="4" l="1"/>
  <c r="J11" i="4"/>
  <c r="E9" i="4"/>
  <c r="L8" i="4"/>
  <c r="L9" i="4" s="1"/>
  <c r="J8" i="4"/>
  <c r="L11" i="4"/>
  <c r="L12" i="4" s="1"/>
  <c r="J9" i="4" l="1"/>
  <c r="N9" i="4" s="1"/>
  <c r="N8" i="4"/>
  <c r="J12" i="4"/>
  <c r="N12" i="4" s="1"/>
  <c r="N11" i="4"/>
  <c r="L24" i="3" l="1"/>
  <c r="L23" i="3"/>
  <c r="L12" i="3"/>
  <c r="L13" i="3"/>
  <c r="L55" i="3"/>
  <c r="L27" i="3"/>
  <c r="L22" i="3"/>
  <c r="L14" i="3"/>
  <c r="L56" i="3"/>
  <c r="L20" i="3"/>
  <c r="L28" i="3"/>
  <c r="L10" i="3"/>
  <c r="K21" i="3" l="1"/>
  <c r="M28" i="3"/>
  <c r="L9" i="3"/>
  <c r="K11" i="3"/>
  <c r="J17" i="4"/>
  <c r="J14" i="4"/>
  <c r="L23" i="4" l="1"/>
  <c r="L24" i="4" s="1"/>
  <c r="L11" i="3"/>
  <c r="K16" i="3"/>
  <c r="L16" i="3" s="1"/>
  <c r="K25" i="3"/>
  <c r="L25" i="3" s="1"/>
  <c r="L21" i="3"/>
  <c r="J18" i="4"/>
  <c r="J20" i="4"/>
  <c r="J15" i="4"/>
  <c r="J19" i="4" l="1"/>
  <c r="K17" i="3"/>
  <c r="J21" i="4"/>
  <c r="K26" i="3" l="1"/>
  <c r="K29" i="3" s="1"/>
  <c r="L17" i="3"/>
  <c r="E27" i="4"/>
  <c r="K54" i="3"/>
  <c r="K31" i="3" l="1"/>
  <c r="L54" i="3"/>
  <c r="K57" i="3"/>
  <c r="L57" i="3" s="1"/>
  <c r="L26" i="3"/>
  <c r="L26" i="4" l="1"/>
  <c r="E30" i="4"/>
  <c r="L33" i="3"/>
  <c r="L29" i="3"/>
  <c r="J30" i="3"/>
  <c r="M26" i="3"/>
  <c r="L27" i="4" l="1"/>
  <c r="L28" i="4" s="1"/>
  <c r="L29" i="4"/>
  <c r="J31" i="3"/>
  <c r="J32" i="3" s="1"/>
  <c r="L30" i="3"/>
  <c r="L30" i="4" l="1"/>
  <c r="L31" i="3"/>
  <c r="L32" i="3" l="1"/>
  <c r="E33" i="3" l="1"/>
  <c r="E22" i="3"/>
  <c r="E28" i="3"/>
  <c r="E24" i="3"/>
  <c r="E23" i="3"/>
  <c r="E13" i="3"/>
  <c r="E55" i="3"/>
  <c r="E10" i="3"/>
  <c r="E12" i="3"/>
  <c r="E20" i="3"/>
  <c r="E14" i="3"/>
  <c r="E12" i="13" l="1"/>
  <c r="E23" i="13"/>
  <c r="E22" i="13"/>
  <c r="E55" i="13"/>
  <c r="E13" i="13"/>
  <c r="E20" i="13"/>
  <c r="E24" i="13"/>
  <c r="E14" i="13"/>
  <c r="E33" i="13"/>
  <c r="E28" i="13"/>
  <c r="E57" i="3"/>
  <c r="E15" i="3"/>
  <c r="C16" i="3"/>
  <c r="E16" i="3" s="1"/>
  <c r="F28" i="3"/>
  <c r="E9" i="3"/>
  <c r="C11" i="3"/>
  <c r="E18" i="3"/>
  <c r="E19" i="3"/>
  <c r="C21" i="3"/>
  <c r="E27" i="3"/>
  <c r="J29" i="4" l="1"/>
  <c r="E18" i="13"/>
  <c r="E11" i="3"/>
  <c r="C17" i="3"/>
  <c r="C21" i="13"/>
  <c r="E19" i="13"/>
  <c r="E57" i="13"/>
  <c r="E15" i="13"/>
  <c r="C16" i="13"/>
  <c r="E16" i="13" s="1"/>
  <c r="J23" i="4"/>
  <c r="E27" i="13"/>
  <c r="E21" i="3"/>
  <c r="C25" i="3"/>
  <c r="E25" i="3" s="1"/>
  <c r="F18" i="3"/>
  <c r="F28" i="13"/>
  <c r="C11" i="13"/>
  <c r="E9" i="13"/>
  <c r="E10" i="13"/>
  <c r="J30" i="4" l="1"/>
  <c r="N30" i="4" s="1"/>
  <c r="N29" i="4"/>
  <c r="E21" i="13"/>
  <c r="C25" i="13"/>
  <c r="E25" i="13" s="1"/>
  <c r="J24" i="4"/>
  <c r="N24" i="4" s="1"/>
  <c r="N23" i="4"/>
  <c r="E11" i="13"/>
  <c r="E17" i="3"/>
  <c r="C54" i="3"/>
  <c r="C26" i="3"/>
  <c r="C17" i="13"/>
  <c r="C29" i="4"/>
  <c r="E54" i="3" l="1"/>
  <c r="C56" i="3"/>
  <c r="E56" i="3" s="1"/>
  <c r="J26" i="4"/>
  <c r="G29" i="4"/>
  <c r="C30" i="4"/>
  <c r="C54" i="13"/>
  <c r="C26" i="13"/>
  <c r="E17" i="13"/>
  <c r="E26" i="3"/>
  <c r="C29" i="3"/>
  <c r="C34" i="3"/>
  <c r="C23" i="4"/>
  <c r="G30" i="4" l="1"/>
  <c r="H30" i="4"/>
  <c r="F26" i="3"/>
  <c r="G26" i="3" s="1"/>
  <c r="C29" i="13"/>
  <c r="C31" i="13" s="1"/>
  <c r="C32" i="13" s="1"/>
  <c r="E32" i="13" s="1"/>
  <c r="C34" i="13"/>
  <c r="C24" i="4"/>
  <c r="G23" i="4"/>
  <c r="E54" i="13"/>
  <c r="C56" i="13"/>
  <c r="E56" i="13" s="1"/>
  <c r="J27" i="4"/>
  <c r="N26" i="4"/>
  <c r="E29" i="3"/>
  <c r="C31" i="3"/>
  <c r="C32" i="3" s="1"/>
  <c r="E32" i="3" s="1"/>
  <c r="E26" i="13"/>
  <c r="G24" i="4" l="1"/>
  <c r="H24" i="4"/>
  <c r="N27" i="4"/>
  <c r="J28" i="4"/>
  <c r="C26" i="4"/>
  <c r="F26" i="13"/>
  <c r="E29" i="13"/>
  <c r="E31" i="3"/>
  <c r="E31" i="13" l="1"/>
  <c r="G26" i="4"/>
  <c r="C27" i="4"/>
  <c r="G27" i="4" l="1"/>
  <c r="H27" i="4"/>
  <c r="C14" i="4" l="1"/>
  <c r="C15" i="4" s="1"/>
  <c r="H15" i="4" s="1"/>
  <c r="C20" i="4"/>
  <c r="C17" i="4"/>
  <c r="C21" i="4" l="1"/>
  <c r="H21" i="4" s="1"/>
  <c r="C18" i="4"/>
  <c r="H18" i="4" s="1"/>
  <c r="L20" i="4" l="1"/>
  <c r="E15" i="4"/>
  <c r="L17" i="4"/>
  <c r="L14" i="4"/>
  <c r="N14" i="4" l="1"/>
  <c r="L15" i="4"/>
  <c r="N15" i="4" s="1"/>
  <c r="E18" i="4"/>
  <c r="G18" i="4" s="1"/>
  <c r="G17" i="4"/>
  <c r="G15" i="4"/>
  <c r="G14" i="4"/>
  <c r="N20" i="4"/>
  <c r="L21" i="4"/>
  <c r="N21" i="4" s="1"/>
  <c r="N17" i="4"/>
  <c r="L18" i="4"/>
  <c r="N18" i="4" l="1"/>
  <c r="L19" i="4"/>
  <c r="E21" i="4"/>
  <c r="G21" i="4" s="1"/>
  <c r="G20" i="4"/>
  <c r="C11" i="4" l="1"/>
  <c r="G11" i="4" s="1"/>
  <c r="C5" i="4"/>
  <c r="C12" i="4" l="1"/>
  <c r="C6" i="4"/>
  <c r="G5" i="4"/>
  <c r="G12" i="4" l="1"/>
  <c r="H12" i="4"/>
  <c r="G6" i="4"/>
  <c r="H6" i="4"/>
  <c r="C8" i="4" l="1"/>
  <c r="G8" i="4" l="1"/>
  <c r="C9" i="4"/>
  <c r="G9" i="4" l="1"/>
  <c r="H9" i="4"/>
</calcChain>
</file>

<file path=xl/sharedStrings.xml><?xml version="1.0" encoding="utf-8"?>
<sst xmlns="http://schemas.openxmlformats.org/spreadsheetml/2006/main" count="433" uniqueCount="222">
  <si>
    <t>FEMSA</t>
  </si>
  <si>
    <t>% Inc.</t>
  </si>
  <si>
    <t>Euros</t>
  </si>
  <si>
    <t>Estado de Resultados Consolidado</t>
  </si>
  <si>
    <t>% Integral</t>
  </si>
  <si>
    <t>Costo de ventas</t>
  </si>
  <si>
    <t>Utilidad bruta</t>
  </si>
  <si>
    <t>Gastos de administración</t>
  </si>
  <si>
    <t>Gastos de venta</t>
  </si>
  <si>
    <t>Método de participación operativo Ganancia (Pérdida)</t>
  </si>
  <si>
    <t>Otros gastos (productos) operativos</t>
  </si>
  <si>
    <t xml:space="preserve">Otros gastos (productos) no operativos </t>
  </si>
  <si>
    <t>ISR</t>
  </si>
  <si>
    <t>Utilidad neta consolidada</t>
  </si>
  <si>
    <t>Participación controladora</t>
  </si>
  <si>
    <t>Participación no controladora</t>
  </si>
  <si>
    <t>Utilidad de operación</t>
  </si>
  <si>
    <t>Depreciación</t>
  </si>
  <si>
    <t>Amortización y otras partidas virtuales</t>
  </si>
  <si>
    <t>Flujo Bruto de Operación</t>
  </si>
  <si>
    <t>Inversión en activo fijo</t>
  </si>
  <si>
    <t>Millions of Pesos</t>
  </si>
  <si>
    <t>2018 HFM</t>
  </si>
  <si>
    <t>Ajustes</t>
  </si>
  <si>
    <t>2018 Final</t>
  </si>
  <si>
    <t>Ingresos Totales</t>
  </si>
  <si>
    <t>Otros gastos (productos) operativos, neto</t>
  </si>
  <si>
    <t xml:space="preserve">      Gasto financiero</t>
  </si>
  <si>
    <t xml:space="preserve">      Producto financiero</t>
  </si>
  <si>
    <t xml:space="preserve">  Gasto financiero, neto</t>
  </si>
  <si>
    <t xml:space="preserve">  (Ganancia) Pérdida por fluctuación cambiaria</t>
  </si>
  <si>
    <t xml:space="preserve">  (Ganancia) / Pérdida por posición monetaria</t>
  </si>
  <si>
    <r>
      <t xml:space="preserve">  (Ganancia) / Pérdida en instrumentos financieros derivados</t>
    </r>
    <r>
      <rPr>
        <vertAlign val="superscript"/>
        <sz val="11"/>
        <color indexed="8"/>
        <rFont val="Arial Narrow"/>
        <family val="2"/>
      </rPr>
      <t>(3)</t>
    </r>
  </si>
  <si>
    <t>Resultado integral de financiamiento</t>
  </si>
  <si>
    <t xml:space="preserve">Utilidad neta antes de impuesto a la utilidad </t>
  </si>
  <si>
    <t>Participación en los resultados de Heineken</t>
  </si>
  <si>
    <t>FLUJO BRUTO OPERACIÓN y CAPEX</t>
  </si>
  <si>
    <t>Indicador de operación FEMSA</t>
  </si>
  <si>
    <t>Ingresos Totales KOF</t>
  </si>
  <si>
    <t>Ingresos Totales Organicos KOF</t>
  </si>
  <si>
    <t>Utilidad de operación KOF</t>
  </si>
  <si>
    <t>Utilidad de operación Organica KOF</t>
  </si>
  <si>
    <t>Flujo Bruto de Operación Organico KOF</t>
  </si>
  <si>
    <t>Ingresos Totales FEMSA</t>
  </si>
  <si>
    <t>Ingresos Totales Organicos FEMSA</t>
  </si>
  <si>
    <t>Utilidad de operación FEMSA</t>
  </si>
  <si>
    <t>Utilidad de operación Organica FEMSA</t>
  </si>
  <si>
    <t>Flujo Bruto de Operación FEMSA</t>
  </si>
  <si>
    <t>Flujo Bruto de Operación Organico FEMSA</t>
  </si>
  <si>
    <t>VENTAS</t>
  </si>
  <si>
    <t>UT. OP</t>
  </si>
  <si>
    <t>EBITDA</t>
  </si>
  <si>
    <t xml:space="preserve"> - Guatemala</t>
  </si>
  <si>
    <t xml:space="preserve"> - Caffenio</t>
  </si>
  <si>
    <t>Coca-Cola FEMSA</t>
  </si>
  <si>
    <t>Brasil</t>
  </si>
  <si>
    <t>Filipinas</t>
  </si>
  <si>
    <t xml:space="preserve">Total </t>
  </si>
  <si>
    <t>Colombia</t>
  </si>
  <si>
    <t>Venezuela</t>
  </si>
  <si>
    <t>Argentina</t>
  </si>
  <si>
    <t>Chile</t>
  </si>
  <si>
    <t xml:space="preserve">Zona Euro </t>
  </si>
  <si>
    <t>Ticket (pesos)</t>
  </si>
  <si>
    <t>Utilidad neta de opreciones continuas</t>
  </si>
  <si>
    <t>Utilidad neta de operaciones discontinuas</t>
  </si>
  <si>
    <t>PR 2017</t>
  </si>
  <si>
    <t xml:space="preserve">2017 Final </t>
  </si>
  <si>
    <t xml:space="preserve"> - Uruguay</t>
  </si>
  <si>
    <t>4Q 2018 HFM</t>
  </si>
  <si>
    <t>4Q 2018 Final</t>
  </si>
  <si>
    <t>Ingresos Totales FEMCO Proximidad</t>
  </si>
  <si>
    <t>Utilidad de operación FEMCO Proximidad</t>
  </si>
  <si>
    <t>Flujo Bruto de Operación FEMCO Proximidad</t>
  </si>
  <si>
    <t>Flujo Bruto de Operación Organico FEMCO Proximidad</t>
  </si>
  <si>
    <t>Utilidad de operación Organica FEMCO Proximidad</t>
  </si>
  <si>
    <t>Ingresos Totales Organicos FEMCO Proximidad</t>
  </si>
  <si>
    <r>
      <t xml:space="preserve">2019 </t>
    </r>
    <r>
      <rPr>
        <b/>
        <vertAlign val="superscript"/>
        <sz val="8"/>
        <color rgb="FF850026"/>
        <rFont val="Calibri"/>
        <family val="2"/>
      </rPr>
      <t>(A)</t>
    </r>
  </si>
  <si>
    <t xml:space="preserve"> Mar-19</t>
  </si>
  <si>
    <t>1Q 2019 HFM</t>
  </si>
  <si>
    <t>1Q 2019 Final</t>
  </si>
  <si>
    <t>Mar-19</t>
  </si>
  <si>
    <t>IFRS 16</t>
  </si>
  <si>
    <r>
      <t>Comparable</t>
    </r>
    <r>
      <rPr>
        <b/>
        <vertAlign val="superscript"/>
        <sz val="8"/>
        <color rgb="FF850026"/>
        <rFont val="Calibri"/>
        <family val="2"/>
      </rPr>
      <t>(A)</t>
    </r>
  </si>
  <si>
    <r>
      <t xml:space="preserve">Comparable </t>
    </r>
    <r>
      <rPr>
        <b/>
        <vertAlign val="superscript"/>
        <sz val="9"/>
        <color rgb="FF850026"/>
        <rFont val="Calibri"/>
        <family val="2"/>
      </rPr>
      <t>(A)</t>
    </r>
  </si>
  <si>
    <r>
      <t xml:space="preserve">2018 </t>
    </r>
    <r>
      <rPr>
        <b/>
        <vertAlign val="superscript"/>
        <sz val="8"/>
        <color rgb="FF850026"/>
        <rFont val="Calibri"/>
        <family val="2"/>
      </rPr>
      <t>(B)</t>
    </r>
    <r>
      <rPr>
        <b/>
        <sz val="8"/>
        <color rgb="FF850026"/>
        <rFont val="Calibri"/>
        <family val="2"/>
        <scheme val="minor"/>
      </rPr>
      <t xml:space="preserve"> </t>
    </r>
  </si>
  <si>
    <r>
      <t>% Org.</t>
    </r>
    <r>
      <rPr>
        <b/>
        <vertAlign val="superscript"/>
        <sz val="8"/>
        <color rgb="FF850026"/>
        <rFont val="Calibri"/>
        <family val="2"/>
        <scheme val="minor"/>
      </rPr>
      <t>(C)</t>
    </r>
  </si>
  <si>
    <t>Total revenues</t>
  </si>
  <si>
    <t>Cost of sales</t>
  </si>
  <si>
    <t>Gross profit</t>
  </si>
  <si>
    <t>Administrative expenses</t>
  </si>
  <si>
    <t>Selling expenses</t>
  </si>
  <si>
    <t>Other non-operating expenses (income)</t>
  </si>
  <si>
    <t>Interest expense</t>
  </si>
  <si>
    <t>Interest income</t>
  </si>
  <si>
    <t>Interest expense, net</t>
  </si>
  <si>
    <t>Foreign exchange loss (gain)</t>
  </si>
  <si>
    <t>Other financial expenses (income), net.</t>
  </si>
  <si>
    <t>Financing expenses, net</t>
  </si>
  <si>
    <t>Income before income tax and participation in associates results</t>
  </si>
  <si>
    <t>Income tax</t>
  </si>
  <si>
    <t>Net income from continuing operations</t>
  </si>
  <si>
    <t>Net income from discontinued operations</t>
  </si>
  <si>
    <t xml:space="preserve">Net consolidated income </t>
  </si>
  <si>
    <t>Net majority income</t>
  </si>
  <si>
    <t>Net minority income</t>
  </si>
  <si>
    <r>
      <t xml:space="preserve">Other operating expenses (income), net </t>
    </r>
    <r>
      <rPr>
        <vertAlign val="superscript"/>
        <sz val="9.1"/>
        <color indexed="8"/>
        <rFont val="Calibri"/>
        <family val="2"/>
      </rPr>
      <t>(1)</t>
    </r>
  </si>
  <si>
    <r>
      <t>Income from operations</t>
    </r>
    <r>
      <rPr>
        <vertAlign val="superscript"/>
        <sz val="9.1"/>
        <color indexed="8"/>
        <rFont val="Calibri"/>
        <family val="2"/>
      </rPr>
      <t>(2)</t>
    </r>
  </si>
  <si>
    <r>
      <t>Participation in associates results</t>
    </r>
    <r>
      <rPr>
        <vertAlign val="superscript"/>
        <sz val="9.1"/>
        <color indexed="8"/>
        <rFont val="Calibri"/>
        <family val="2"/>
      </rPr>
      <t>(3)</t>
    </r>
  </si>
  <si>
    <t>Consolidated Income Statement</t>
  </si>
  <si>
    <t>For the first quarter of:</t>
  </si>
  <si>
    <t>As Reported</t>
  </si>
  <si>
    <t>% of rev.</t>
  </si>
  <si>
    <t>% Var.</t>
  </si>
  <si>
    <r>
      <rPr>
        <vertAlign val="superscript"/>
        <sz val="7"/>
        <rFont val="Calibri"/>
        <family val="2"/>
        <scheme val="minor"/>
      </rPr>
      <t>(A)</t>
    </r>
    <r>
      <rPr>
        <sz val="7"/>
        <rFont val="Calibri"/>
        <family val="2"/>
        <scheme val="minor"/>
      </rPr>
      <t xml:space="preserve"> Unaudited consolidated financial information. For more detail please refer to our Press Release published on april 5th, 2019.</t>
    </r>
  </si>
  <si>
    <r>
      <rPr>
        <vertAlign val="superscript"/>
        <sz val="7"/>
        <rFont val="Calibri"/>
        <family val="2"/>
        <scheme val="minor"/>
      </rPr>
      <t>(B)</t>
    </r>
    <r>
      <rPr>
        <sz val="7"/>
        <rFont val="Calibri"/>
        <family val="2"/>
        <scheme val="minor"/>
      </rPr>
      <t xml:space="preserve"> The Philippines is presented as a discontinued operation in 2018.</t>
    </r>
  </si>
  <si>
    <r>
      <rPr>
        <vertAlign val="superscript"/>
        <sz val="7"/>
        <rFont val="Calibri"/>
        <family val="2"/>
        <scheme val="minor"/>
      </rPr>
      <t>(C)</t>
    </r>
    <r>
      <rPr>
        <sz val="7"/>
        <rFont val="Calibri"/>
        <family val="2"/>
        <scheme val="minor"/>
      </rPr>
      <t xml:space="preserve"> Organic basis (% Org.) excludes the effects of significant mergers and acquisitions in the last twelve months.</t>
    </r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</si>
  <si>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Other operating expenses (income), net = other operating expenses (income) +(-) equity method from operated associates.</t>
    </r>
  </si>
  <si>
    <r>
      <rPr>
        <vertAlign val="superscript"/>
        <sz val="7"/>
        <color indexed="8"/>
        <rFont val="Calibri"/>
        <family val="2"/>
        <scheme val="minor"/>
      </rPr>
      <t>(2)</t>
    </r>
    <r>
      <rPr>
        <sz val="7"/>
        <color indexed="8"/>
        <rFont val="Calibri"/>
        <family val="2"/>
        <scheme val="minor"/>
      </rPr>
      <t xml:space="preserve"> Income from operations = gross profit - administrative and selling expenses  - other operating expenses (income), net.</t>
    </r>
  </si>
  <si>
    <r>
      <rPr>
        <vertAlign val="superscript"/>
        <sz val="7"/>
        <rFont val="Calibri"/>
        <family val="2"/>
        <scheme val="minor"/>
      </rPr>
      <t xml:space="preserve">(3) </t>
    </r>
    <r>
      <rPr>
        <sz val="7"/>
        <rFont val="Calibri"/>
        <family val="2"/>
        <scheme val="minor"/>
      </rPr>
      <t>Mainly represents the equity method participation in Heineken´s results, net.</t>
    </r>
  </si>
  <si>
    <t>Consolidated Balance Sheet</t>
  </si>
  <si>
    <t>ASSETS</t>
  </si>
  <si>
    <t>Cash and cash equivalents</t>
  </si>
  <si>
    <t>Investments</t>
  </si>
  <si>
    <t>Accounts receivable</t>
  </si>
  <si>
    <t>Inventories</t>
  </si>
  <si>
    <t>Other current assets</t>
  </si>
  <si>
    <t>Total current assets</t>
  </si>
  <si>
    <t>Investments in shares</t>
  </si>
  <si>
    <t>Property, plant and equipment, net</t>
  </si>
  <si>
    <t>Other assets</t>
  </si>
  <si>
    <t>TOTAL ASSETS</t>
  </si>
  <si>
    <t>Right of use</t>
  </si>
  <si>
    <t>LIABILITIES &amp; STOCKHOLDERS´ EQUITY</t>
  </si>
  <si>
    <t>Bank loans</t>
  </si>
  <si>
    <t>Current maturities of long-term debt</t>
  </si>
  <si>
    <t xml:space="preserve">Interest payable      </t>
  </si>
  <si>
    <t>Operating liabilities</t>
  </si>
  <si>
    <t>Total current liabilities</t>
  </si>
  <si>
    <t>Long-term leases</t>
  </si>
  <si>
    <t>Laboral obligations</t>
  </si>
  <si>
    <t>Other liabilities</t>
  </si>
  <si>
    <t>Total liabilities</t>
  </si>
  <si>
    <t>Total stockholders’ equity</t>
  </si>
  <si>
    <t>TOTAL LIABILITIES AND STOCKHOLDERS’ EQUITY</t>
  </si>
  <si>
    <r>
      <t xml:space="preserve">Intangible assets </t>
    </r>
    <r>
      <rPr>
        <vertAlign val="superscript"/>
        <sz val="8"/>
        <color rgb="FF000000"/>
        <rFont val="Calibri"/>
        <family val="2"/>
      </rPr>
      <t>(1)</t>
    </r>
  </si>
  <si>
    <r>
      <t xml:space="preserve">Long-term debt </t>
    </r>
    <r>
      <rPr>
        <vertAlign val="superscript"/>
        <sz val="8"/>
        <color rgb="FF000000"/>
        <rFont val="Calibri"/>
        <family val="2"/>
      </rPr>
      <t>(2)</t>
    </r>
  </si>
  <si>
    <r>
      <t>DEBT MIX</t>
    </r>
    <r>
      <rPr>
        <b/>
        <vertAlign val="superscript"/>
        <sz val="8"/>
        <color theme="0"/>
        <rFont val="Calibri"/>
        <family val="2"/>
      </rPr>
      <t xml:space="preserve"> (2)</t>
    </r>
  </si>
  <si>
    <t xml:space="preserve">% of Total </t>
  </si>
  <si>
    <t>Average Rate</t>
  </si>
  <si>
    <t>March 31, 2019</t>
  </si>
  <si>
    <t>Denominated in:</t>
  </si>
  <si>
    <t>Mexican pesos</t>
  </si>
  <si>
    <t>U.S. Dollars</t>
  </si>
  <si>
    <t>Colombian pesos</t>
  </si>
  <si>
    <t>Argentine pesos</t>
  </si>
  <si>
    <t>Brazilian reais</t>
  </si>
  <si>
    <t>Chilean pesos</t>
  </si>
  <si>
    <t>Uruguayan Pesos</t>
  </si>
  <si>
    <t>Total debt</t>
  </si>
  <si>
    <r>
      <t>Fixed rate</t>
    </r>
    <r>
      <rPr>
        <vertAlign val="superscript"/>
        <sz val="8"/>
        <rFont val="Calibri"/>
        <family val="2"/>
      </rPr>
      <t>(2)</t>
    </r>
  </si>
  <si>
    <r>
      <t>Variable rate</t>
    </r>
    <r>
      <rPr>
        <vertAlign val="superscript"/>
        <sz val="8"/>
        <rFont val="Calibri"/>
        <family val="2"/>
      </rPr>
      <t>(2)</t>
    </r>
  </si>
  <si>
    <r>
      <t>(1)</t>
    </r>
    <r>
      <rPr>
        <sz val="7"/>
        <color indexed="8"/>
        <rFont val="Calibri"/>
        <family val="2"/>
        <scheme val="minor"/>
      </rPr>
      <t xml:space="preserve"> Includes mainly the intangible assets generated by acquisitions.</t>
    </r>
  </si>
  <si>
    <r>
      <t>(2)</t>
    </r>
    <r>
      <rPr>
        <sz val="7"/>
        <rFont val="Calibri"/>
        <family val="2"/>
        <scheme val="minor"/>
      </rPr>
      <t xml:space="preserve"> Includes the effect of derivative financial instruments on long-term debt.</t>
    </r>
  </si>
  <si>
    <t>DEBT MATURITY PROFILE</t>
  </si>
  <si>
    <t>% of Total Debt</t>
  </si>
  <si>
    <t xml:space="preserve">FEMSA Comercio - Proximity Division </t>
  </si>
  <si>
    <t>Results of Operations</t>
  </si>
  <si>
    <t>Other operating expenses (income), net</t>
  </si>
  <si>
    <t>Income from operations</t>
  </si>
  <si>
    <t>Depreciation</t>
  </si>
  <si>
    <t>Amortization &amp; other non-cash charges</t>
  </si>
  <si>
    <t>Operative cash flow</t>
  </si>
  <si>
    <t>CAPEX</t>
  </si>
  <si>
    <t>Information of OXXO Stores</t>
  </si>
  <si>
    <t>Total stores</t>
  </si>
  <si>
    <t>Net new convenience stores:</t>
  </si>
  <si>
    <t xml:space="preserve">vs. Last quarter </t>
  </si>
  <si>
    <t>Last-twelve-months</t>
  </si>
  <si>
    <r>
      <rPr>
        <vertAlign val="superscript"/>
        <sz val="7"/>
        <rFont val="Calibri"/>
        <family val="2"/>
      </rPr>
      <t>(A)</t>
    </r>
    <r>
      <rPr>
        <sz val="7"/>
        <rFont val="Calibri"/>
        <family val="2"/>
        <scheme val="minor"/>
      </rPr>
      <t xml:space="preserve"> Unaudited consolidated financial information. For more detail please refer to our Press Release published on april 5th, 2019.</t>
    </r>
  </si>
  <si>
    <r>
      <rPr>
        <vertAlign val="superscript"/>
        <sz val="7"/>
        <rFont val="Calibri"/>
        <family val="2"/>
        <scheme val="minor"/>
      </rPr>
      <t>(B)</t>
    </r>
    <r>
      <rPr>
        <sz val="7"/>
        <rFont val="Calibri"/>
        <family val="2"/>
        <scheme val="minor"/>
      </rPr>
      <t xml:space="preserve"> The Proximity Division includes proximity and proximity-related operations across markets. 1Q18 has been adjusted to reflect the change from Comercial Division to Proximity Division implemented since September, 2018.</t>
    </r>
  </si>
  <si>
    <r>
      <rPr>
        <vertAlign val="superscript"/>
        <sz val="7"/>
        <rFont val="Calibri"/>
        <family val="2"/>
        <scheme val="minor"/>
      </rPr>
      <t>(C)</t>
    </r>
    <r>
      <rPr>
        <sz val="7"/>
        <rFont val="Calibri"/>
        <family val="2"/>
        <scheme val="minor"/>
      </rPr>
      <t xml:space="preserve"> Organic basis (% Org.) Excludes the effects of significant mergers and acquisitions in the last twelve months.</t>
    </r>
  </si>
  <si>
    <r>
      <t>(1)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operations, income from services are included.</t>
    </r>
  </si>
  <si>
    <t xml:space="preserve">FEMSA Comercio - Health Division </t>
  </si>
  <si>
    <t>Information of Stores</t>
  </si>
  <si>
    <t xml:space="preserve">   Sales (thousands of pesos)</t>
  </si>
  <si>
    <r>
      <t xml:space="preserve">Same-store data: </t>
    </r>
    <r>
      <rPr>
        <vertAlign val="superscript"/>
        <sz val="8"/>
        <rFont val="Calibri"/>
        <family val="2"/>
      </rPr>
      <t>(2)</t>
    </r>
  </si>
  <si>
    <r>
      <t xml:space="preserve">Net new stores: </t>
    </r>
    <r>
      <rPr>
        <vertAlign val="superscript"/>
        <sz val="8"/>
        <rFont val="Calibri"/>
        <family val="2"/>
      </rPr>
      <t>(1)</t>
    </r>
  </si>
  <si>
    <r>
      <rPr>
        <vertAlign val="superscript"/>
        <sz val="7"/>
        <rFont val="Calibri"/>
        <family val="2"/>
        <scheme val="minor"/>
      </rPr>
      <t>(1)</t>
    </r>
    <r>
      <rPr>
        <sz val="7"/>
        <rFont val="Calibri"/>
        <family val="2"/>
        <scheme val="minor"/>
      </rPr>
      <t xml:space="preserve"> Aquisitions are included.</t>
    </r>
  </si>
  <si>
    <r>
      <rPr>
        <vertAlign val="superscript"/>
        <sz val="7"/>
        <rFont val="Calibri"/>
        <family val="2"/>
        <scheme val="minor"/>
      </rPr>
      <t>(2)</t>
    </r>
    <r>
      <rPr>
        <sz val="7"/>
        <rFont val="Calibri"/>
        <family val="2"/>
        <scheme val="minor"/>
      </rPr>
      <t xml:space="preserve"> Monthly average information per store, considering same stores with more than twelve months of all the operations of FEMSA Comercio - Health Division.</t>
    </r>
  </si>
  <si>
    <t xml:space="preserve">FEMSA Comercio - Fuel Division </t>
  </si>
  <si>
    <t>Information of OXXO GAS Service Stations</t>
  </si>
  <si>
    <t>Total service stations</t>
  </si>
  <si>
    <t>Net new service stations</t>
  </si>
  <si>
    <t xml:space="preserve">Volume (million of liters) total stations </t>
  </si>
  <si>
    <t>Sales (thousands of pesos)</t>
  </si>
  <si>
    <t>Volume (thousands of liters)</t>
  </si>
  <si>
    <t xml:space="preserve"> Average price per liter</t>
  </si>
  <si>
    <r>
      <t xml:space="preserve">Same-stations data: </t>
    </r>
    <r>
      <rPr>
        <vertAlign val="superscript"/>
        <sz val="8"/>
        <color indexed="8"/>
        <rFont val="Calibri"/>
        <family val="2"/>
      </rPr>
      <t>(1)</t>
    </r>
  </si>
  <si>
    <r>
      <t>(1)</t>
    </r>
    <r>
      <rPr>
        <sz val="7"/>
        <rFont val="Calibri"/>
        <family val="2"/>
        <scheme val="minor"/>
      </rPr>
      <t xml:space="preserve"> Monthly average information per station, considering same stations with more than twelve months of operations.</t>
    </r>
  </si>
  <si>
    <t>Sales volumes</t>
  </si>
  <si>
    <t>(Millions of unit cases)</t>
  </si>
  <si>
    <t>Mexico and Central America</t>
  </si>
  <si>
    <t>South America</t>
  </si>
  <si>
    <t>Brazil</t>
  </si>
  <si>
    <t>Mexico</t>
  </si>
  <si>
    <t>Macroeconomic Information</t>
  </si>
  <si>
    <t>Inflation</t>
  </si>
  <si>
    <t>End-of-period Exchange Rates</t>
  </si>
  <si>
    <t xml:space="preserve"> 1Q 2019</t>
  </si>
  <si>
    <t xml:space="preserve"> Dec-18</t>
  </si>
  <si>
    <r>
      <rPr>
        <vertAlign val="superscript"/>
        <sz val="7"/>
        <color indexed="8"/>
        <rFont val="Calibri"/>
        <family val="2"/>
        <scheme val="minor"/>
      </rPr>
      <t>(1)</t>
    </r>
    <r>
      <rPr>
        <sz val="7"/>
        <color indexed="8"/>
        <rFont val="Calibri"/>
        <family val="2"/>
        <scheme val="minor"/>
      </rPr>
      <t xml:space="preserve"> LTM = Last twelve months.</t>
    </r>
  </si>
  <si>
    <r>
      <rPr>
        <b/>
        <sz val="8.8000000000000007"/>
        <color rgb="FF393943"/>
        <rFont val="Calibri"/>
        <family val="2"/>
      </rPr>
      <t>LTM</t>
    </r>
    <r>
      <rPr>
        <b/>
        <vertAlign val="superscript"/>
        <sz val="8.8000000000000007"/>
        <color rgb="FF393943"/>
        <rFont val="Calibri"/>
        <family val="2"/>
      </rPr>
      <t>(1)</t>
    </r>
    <r>
      <rPr>
        <b/>
        <sz val="8.8000000000000007"/>
        <color rgb="FF393943"/>
        <rFont val="Calibri"/>
        <family val="2"/>
      </rPr>
      <t xml:space="preserve"> Mar</t>
    </r>
    <r>
      <rPr>
        <b/>
        <sz val="8"/>
        <color rgb="FF393943"/>
        <rFont val="Calibri"/>
        <family val="2"/>
        <scheme val="minor"/>
      </rPr>
      <t>-19</t>
    </r>
  </si>
  <si>
    <t>Per USD</t>
  </si>
  <si>
    <t>Per MXN</t>
  </si>
  <si>
    <t>N.S.</t>
  </si>
  <si>
    <t>2024+</t>
  </si>
  <si>
    <t>Operative Cash Flow &amp; CAPEX</t>
  </si>
  <si>
    <t>Operative Cash Flow (EBITDA)</t>
  </si>
  <si>
    <r>
      <t xml:space="preserve">Same-store data: </t>
    </r>
    <r>
      <rPr>
        <vertAlign val="superscript"/>
        <sz val="8"/>
        <color indexed="8"/>
        <rFont val="Calibri"/>
        <family val="2"/>
        <scheme val="minor"/>
      </rPr>
      <t>(1)</t>
    </r>
  </si>
  <si>
    <t>Traffic (thousands of transactions)</t>
  </si>
  <si>
    <t xml:space="preserve">Current maturities of long-term leases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</si>
</sst>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(* #,##0.00_);_(* \(#,##0.00\);_(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_-* #,##0_-;\-* #,##0_-;_-* &quot;-&quot;??_-;_-@_-"/>
    <numFmt numFmtId="171" formatCode="_(* #,##0.000_);_(* \(#,##0.000\);_(* &quot;-&quot;??_);_(@_)"/>
    <numFmt numFmtId="172" formatCode="_(* #,##0.0000_);_(* \(#,##0.0000\);_(* &quot;-&quot;??_);_(@_)"/>
    <numFmt numFmtId="173" formatCode="mmmm\-yy"/>
    <numFmt numFmtId="174" formatCode="#,##0.0_);\(#,##0.0\)"/>
    <numFmt numFmtId="175" formatCode="#,##0.0;\-#,##0.0"/>
  </numFmts>
  <fonts count="59" x14ac:knownFonts="1">
    <font>
      <sz val="10"/>
      <name val="Arial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indexed="16"/>
      <name val="Calibri"/>
      <family val="2"/>
      <scheme val="minor"/>
    </font>
    <font>
      <b/>
      <sz val="8"/>
      <color rgb="FF393943"/>
      <name val="Calibri"/>
      <family val="2"/>
    </font>
    <font>
      <sz val="8"/>
      <color theme="0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color rgb="FF850026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i/>
      <sz val="8"/>
      <color rgb="FF850026"/>
      <name val="Calibri"/>
      <family val="2"/>
      <scheme val="minor"/>
    </font>
    <font>
      <b/>
      <i/>
      <sz val="8"/>
      <color theme="0"/>
      <name val="Calibri"/>
      <family val="2"/>
      <scheme val="minor"/>
    </font>
    <font>
      <vertAlign val="superscript"/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10"/>
      <name val="MS Sans Serif"/>
      <family val="2"/>
    </font>
    <font>
      <b/>
      <vertAlign val="superscript"/>
      <sz val="8"/>
      <color rgb="FF850026"/>
      <name val="Calibri"/>
      <family val="2"/>
      <scheme val="minor"/>
    </font>
    <font>
      <sz val="8"/>
      <color rgb="FF850026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E8E9EC"/>
      <name val="Calibri"/>
      <family val="2"/>
      <scheme val="minor"/>
    </font>
    <font>
      <b/>
      <sz val="8"/>
      <color rgb="FFFF0000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b/>
      <sz val="14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16"/>
      <name val="Arial Narrow"/>
      <family val="2"/>
    </font>
    <font>
      <b/>
      <sz val="14"/>
      <color theme="0"/>
      <name val="Arial Narrow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vertAlign val="superscript"/>
      <sz val="11"/>
      <color indexed="8"/>
      <name val="Arial Narrow"/>
      <family val="2"/>
    </font>
    <font>
      <b/>
      <sz val="12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2"/>
      <color indexed="8"/>
      <name val="Arial Narrow"/>
      <family val="2"/>
    </font>
    <font>
      <sz val="12"/>
      <color rgb="FFFF0000"/>
      <name val="Arial Narrow"/>
      <family val="2"/>
    </font>
    <font>
      <b/>
      <vertAlign val="superscript"/>
      <sz val="8"/>
      <color rgb="FF850026"/>
      <name val="Calibri"/>
      <family val="2"/>
    </font>
    <font>
      <sz val="8"/>
      <color rgb="FF393943"/>
      <name val="Calibri"/>
      <family val="2"/>
    </font>
    <font>
      <sz val="8"/>
      <color indexed="12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.8000000000000007"/>
      <color rgb="FF393943"/>
      <name val="Calibri"/>
      <family val="2"/>
    </font>
    <font>
      <i/>
      <sz val="8"/>
      <color indexed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5"/>
      <name val="Arial Narrow"/>
      <family val="2"/>
    </font>
    <font>
      <vertAlign val="superscript"/>
      <sz val="7"/>
      <name val="Calibri"/>
      <family val="2"/>
    </font>
    <font>
      <b/>
      <vertAlign val="superscript"/>
      <sz val="9"/>
      <color rgb="FF850026"/>
      <name val="Calibri"/>
      <family val="2"/>
    </font>
    <font>
      <vertAlign val="superscript"/>
      <sz val="9.1"/>
      <color indexed="8"/>
      <name val="Calibri"/>
      <family val="2"/>
    </font>
    <font>
      <vertAlign val="superscript"/>
      <sz val="8"/>
      <color rgb="FF000000"/>
      <name val="Calibri"/>
      <family val="2"/>
    </font>
    <font>
      <b/>
      <vertAlign val="superscript"/>
      <sz val="8"/>
      <color theme="0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8"/>
      <name val="Calibri"/>
      <family val="2"/>
    </font>
    <font>
      <b/>
      <sz val="8.8000000000000007"/>
      <color rgb="FF39394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50026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rgb="FF393943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rgb="FF393943"/>
      </top>
      <bottom style="medium">
        <color rgb="FF850026"/>
      </bottom>
      <diagonal/>
    </border>
    <border>
      <left/>
      <right/>
      <top/>
      <bottom style="medium">
        <color rgb="FF85002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393943"/>
      </top>
      <bottom style="thin">
        <color rgb="FF39394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40" fontId="2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59">
    <xf numFmtId="0" fontId="0" fillId="0" borderId="0" xfId="0"/>
    <xf numFmtId="0" fontId="3" fillId="4" borderId="0" xfId="3" applyFont="1" applyFill="1"/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right" wrapText="1" shrinkToFit="1"/>
    </xf>
    <xf numFmtId="0" fontId="5" fillId="4" borderId="0" xfId="3" applyFont="1" applyFill="1" applyAlignment="1">
      <alignment horizontal="right" vertical="center" wrapText="1" shrinkToFit="1"/>
    </xf>
    <xf numFmtId="0" fontId="8" fillId="4" borderId="0" xfId="3" applyFont="1" applyFill="1" applyAlignment="1">
      <alignment horizontal="right" wrapText="1" shrinkToFit="1"/>
    </xf>
    <xf numFmtId="0" fontId="5" fillId="5" borderId="0" xfId="0" applyFont="1" applyFill="1" applyAlignment="1">
      <alignment vertical="center"/>
    </xf>
    <xf numFmtId="0" fontId="9" fillId="4" borderId="0" xfId="3" applyFont="1" applyFill="1" applyAlignment="1">
      <alignment horizontal="right" wrapText="1" shrinkToFit="1"/>
    </xf>
    <xf numFmtId="0" fontId="10" fillId="4" borderId="0" xfId="3" applyFont="1" applyFill="1" applyAlignment="1">
      <alignment horizontal="right" wrapText="1" shrinkToFit="1"/>
    </xf>
    <xf numFmtId="0" fontId="11" fillId="4" borderId="0" xfId="0" applyFont="1" applyFill="1" applyAlignment="1">
      <alignment horizontal="right" wrapText="1" shrinkToFit="1"/>
    </xf>
    <xf numFmtId="0" fontId="13" fillId="4" borderId="0" xfId="3" applyFont="1" applyFill="1" applyAlignment="1">
      <alignment horizontal="right" wrapText="1" shrinkToFit="1"/>
    </xf>
    <xf numFmtId="0" fontId="3" fillId="6" borderId="0" xfId="3" applyFont="1" applyFill="1" applyAlignment="1">
      <alignment horizontal="right" wrapText="1" shrinkToFit="1"/>
    </xf>
    <xf numFmtId="166" fontId="4" fillId="6" borderId="0" xfId="1" applyNumberFormat="1" applyFont="1" applyFill="1" applyAlignment="1">
      <alignment horizontal="right" wrapText="1" shrinkToFit="1"/>
    </xf>
    <xf numFmtId="167" fontId="13" fillId="6" borderId="0" xfId="1" applyNumberFormat="1" applyFont="1" applyFill="1" applyAlignment="1">
      <alignment horizontal="right" wrapText="1" shrinkToFit="1"/>
    </xf>
    <xf numFmtId="0" fontId="13" fillId="4" borderId="0" xfId="0" applyFont="1" applyFill="1" applyAlignment="1">
      <alignment horizontal="right" wrapText="1" shrinkToFit="1"/>
    </xf>
    <xf numFmtId="0" fontId="3" fillId="6" borderId="3" xfId="3" applyFont="1" applyFill="1" applyBorder="1" applyAlignment="1">
      <alignment horizontal="right" wrapText="1" shrinkToFit="1"/>
    </xf>
    <xf numFmtId="166" fontId="12" fillId="6" borderId="3" xfId="1" applyNumberFormat="1" applyFont="1" applyFill="1" applyBorder="1" applyAlignment="1">
      <alignment horizontal="right" vertical="center" wrapText="1" shrinkToFit="1"/>
    </xf>
    <xf numFmtId="167" fontId="13" fillId="6" borderId="3" xfId="1" applyNumberFormat="1" applyFont="1" applyFill="1" applyBorder="1" applyAlignment="1">
      <alignment horizontal="right" vertical="center" wrapText="1" shrinkToFit="1"/>
    </xf>
    <xf numFmtId="166" fontId="12" fillId="0" borderId="0" xfId="0" applyNumberFormat="1" applyFont="1" applyAlignment="1">
      <alignment horizontal="right" wrapText="1" shrinkToFit="1"/>
    </xf>
    <xf numFmtId="166" fontId="3" fillId="4" borderId="0" xfId="3" applyNumberFormat="1" applyFont="1" applyFill="1" applyAlignment="1">
      <alignment horizontal="right" wrapText="1" shrinkToFit="1"/>
    </xf>
    <xf numFmtId="0" fontId="5" fillId="5" borderId="0" xfId="3" applyFont="1" applyFill="1" applyAlignment="1">
      <alignment vertical="center"/>
    </xf>
    <xf numFmtId="166" fontId="4" fillId="0" borderId="0" xfId="0" applyNumberFormat="1" applyFont="1" applyAlignment="1">
      <alignment horizontal="right" wrapText="1" shrinkToFit="1"/>
    </xf>
    <xf numFmtId="166" fontId="13" fillId="4" borderId="0" xfId="3" applyNumberFormat="1" applyFont="1" applyFill="1" applyAlignment="1">
      <alignment horizontal="right" wrapText="1" shrinkToFit="1"/>
    </xf>
    <xf numFmtId="167" fontId="3" fillId="0" borderId="0" xfId="1" applyNumberFormat="1" applyFont="1" applyAlignment="1">
      <alignment horizontal="right" wrapText="1" shrinkToFit="1"/>
    </xf>
    <xf numFmtId="166" fontId="4" fillId="6" borderId="0" xfId="1" applyNumberFormat="1" applyFont="1" applyFill="1" applyAlignment="1">
      <alignment horizontal="right" vertical="center" wrapText="1" shrinkToFit="1"/>
    </xf>
    <xf numFmtId="166" fontId="12" fillId="3" borderId="0" xfId="1" applyNumberFormat="1" applyFont="1" applyFill="1" applyAlignment="1">
      <alignment horizontal="right" vertical="center" wrapText="1" shrinkToFit="1"/>
    </xf>
    <xf numFmtId="166" fontId="12" fillId="6" borderId="2" xfId="1" applyNumberFormat="1" applyFont="1" applyFill="1" applyBorder="1" applyAlignment="1">
      <alignment horizontal="right" vertical="center" wrapText="1" shrinkToFit="1"/>
    </xf>
    <xf numFmtId="0" fontId="15" fillId="4" borderId="0" xfId="3" applyFont="1" applyFill="1" applyAlignment="1">
      <alignment wrapText="1"/>
    </xf>
    <xf numFmtId="0" fontId="15" fillId="4" borderId="0" xfId="3" applyFont="1" applyFill="1" applyAlignment="1">
      <alignment horizontal="right" wrapText="1" shrinkToFit="1"/>
    </xf>
    <xf numFmtId="166" fontId="16" fillId="4" borderId="0" xfId="1" applyNumberFormat="1" applyFont="1" applyFill="1" applyAlignment="1">
      <alignment horizontal="right" wrapText="1" shrinkToFit="1"/>
    </xf>
    <xf numFmtId="167" fontId="4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 wrapText="1" shrinkToFit="1"/>
    </xf>
    <xf numFmtId="17" fontId="12" fillId="4" borderId="0" xfId="0" applyNumberFormat="1" applyFont="1" applyFill="1" applyAlignment="1">
      <alignment horizontal="right" wrapText="1" shrinkToFit="1"/>
    </xf>
    <xf numFmtId="0" fontId="5" fillId="4" borderId="0" xfId="0" applyFont="1" applyFill="1" applyAlignment="1">
      <alignment horizontal="right" wrapText="1" shrinkToFit="1"/>
    </xf>
    <xf numFmtId="0" fontId="5" fillId="4" borderId="0" xfId="0" quotePrefix="1" applyFont="1" applyFill="1" applyAlignment="1">
      <alignment horizontal="right" wrapText="1" shrinkToFit="1"/>
    </xf>
    <xf numFmtId="0" fontId="8" fillId="4" borderId="0" xfId="0" applyFont="1" applyFill="1" applyAlignment="1">
      <alignment horizontal="right" wrapText="1" shrinkToFit="1"/>
    </xf>
    <xf numFmtId="0" fontId="9" fillId="4" borderId="0" xfId="0" applyFont="1" applyFill="1" applyAlignment="1">
      <alignment horizontal="right" wrapText="1" shrinkToFit="1"/>
    </xf>
    <xf numFmtId="0" fontId="17" fillId="4" borderId="0" xfId="0" applyFont="1" applyFill="1" applyAlignment="1">
      <alignment horizontal="right" wrapText="1" shrinkToFit="1"/>
    </xf>
    <xf numFmtId="0" fontId="18" fillId="4" borderId="0" xfId="0" applyFont="1" applyFill="1" applyAlignment="1">
      <alignment horizontal="right" wrapText="1" shrinkToFit="1"/>
    </xf>
    <xf numFmtId="168" fontId="3" fillId="4" borderId="0" xfId="2" applyNumberFormat="1" applyFont="1" applyFill="1" applyAlignment="1">
      <alignment horizontal="right" wrapText="1" shrinkToFit="1"/>
    </xf>
    <xf numFmtId="169" fontId="3" fillId="4" borderId="0" xfId="2" applyNumberFormat="1" applyFont="1" applyFill="1" applyAlignment="1">
      <alignment horizontal="right" wrapText="1" shrinkToFit="1"/>
    </xf>
    <xf numFmtId="166" fontId="8" fillId="4" borderId="0" xfId="1" applyNumberFormat="1" applyFont="1" applyFill="1" applyAlignment="1">
      <alignment horizontal="right" wrapText="1" shrinkToFit="1"/>
    </xf>
    <xf numFmtId="0" fontId="3" fillId="6" borderId="0" xfId="0" applyFont="1" applyFill="1" applyAlignment="1">
      <alignment horizontal="left" vertical="center" indent="1"/>
    </xf>
    <xf numFmtId="0" fontId="3" fillId="4" borderId="0" xfId="0" applyFont="1" applyFill="1" applyAlignment="1">
      <alignment vertical="center" wrapText="1"/>
    </xf>
    <xf numFmtId="166" fontId="5" fillId="4" borderId="0" xfId="1" applyNumberFormat="1" applyFont="1" applyFill="1" applyAlignment="1">
      <alignment horizontal="right" wrapText="1" shrinkToFit="1"/>
    </xf>
    <xf numFmtId="0" fontId="3" fillId="4" borderId="0" xfId="0" applyFont="1" applyFill="1" applyAlignment="1">
      <alignment horizontal="left" vertical="center" inden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right" wrapText="1" shrinkToFit="1"/>
    </xf>
    <xf numFmtId="169" fontId="3" fillId="3" borderId="4" xfId="2" applyNumberFormat="1" applyFont="1" applyFill="1" applyBorder="1" applyAlignment="1">
      <alignment vertical="center" wrapText="1" shrinkToFit="1"/>
    </xf>
    <xf numFmtId="0" fontId="3" fillId="4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169" fontId="3" fillId="3" borderId="0" xfId="2" applyNumberFormat="1" applyFont="1" applyFill="1" applyAlignment="1">
      <alignment horizontal="right" vertical="center" wrapText="1" shrinkToFit="1"/>
    </xf>
    <xf numFmtId="169" fontId="3" fillId="3" borderId="4" xfId="2" applyNumberFormat="1" applyFont="1" applyFill="1" applyBorder="1" applyAlignment="1">
      <alignment horizontal="right" vertical="center" wrapText="1" shrinkToFit="1"/>
    </xf>
    <xf numFmtId="0" fontId="10" fillId="4" borderId="0" xfId="0" applyFont="1" applyFill="1" applyAlignment="1">
      <alignment horizontal="right" wrapText="1" shrinkToFit="1"/>
    </xf>
    <xf numFmtId="0" fontId="11" fillId="4" borderId="0" xfId="1" applyNumberFormat="1" applyFont="1" applyFill="1" applyAlignment="1">
      <alignment horizontal="right" wrapText="1" shrinkToFi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right" wrapText="1" shrinkToFit="1"/>
    </xf>
    <xf numFmtId="0" fontId="3" fillId="0" borderId="0" xfId="3" applyFont="1"/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wrapText="1" shrinkToFit="1"/>
    </xf>
    <xf numFmtId="0" fontId="3" fillId="3" borderId="0" xfId="3" applyFont="1" applyFill="1" applyAlignment="1">
      <alignment horizontal="right" wrapText="1" shrinkToFit="1"/>
    </xf>
    <xf numFmtId="0" fontId="3" fillId="4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right" vertical="center" wrapText="1" shrinkToFit="1"/>
    </xf>
    <xf numFmtId="0" fontId="12" fillId="0" borderId="0" xfId="0" applyFont="1" applyAlignment="1">
      <alignment horizontal="right" vertical="center" wrapText="1" shrinkToFit="1"/>
    </xf>
    <xf numFmtId="166" fontId="4" fillId="4" borderId="0" xfId="0" applyNumberFormat="1" applyFont="1" applyFill="1" applyAlignment="1">
      <alignment horizontal="right" vertical="center" wrapText="1" shrinkToFit="1"/>
    </xf>
    <xf numFmtId="0" fontId="3" fillId="4" borderId="0" xfId="0" applyFont="1" applyFill="1" applyAlignment="1">
      <alignment horizontal="right" vertical="center" wrapText="1" shrinkToFit="1"/>
    </xf>
    <xf numFmtId="0" fontId="12" fillId="4" borderId="0" xfId="4" quotePrefix="1" applyFont="1" applyFill="1" applyAlignment="1">
      <alignment horizontal="left" vertical="center" wrapText="1"/>
    </xf>
    <xf numFmtId="0" fontId="12" fillId="4" borderId="0" xfId="4" quotePrefix="1" applyFont="1" applyFill="1" applyAlignment="1">
      <alignment horizontal="right" vertical="center" wrapText="1" shrinkToFit="1"/>
    </xf>
    <xf numFmtId="0" fontId="4" fillId="4" borderId="0" xfId="0" applyFont="1" applyFill="1" applyAlignment="1">
      <alignment horizontal="right" vertical="center" wrapText="1" shrinkToFit="1"/>
    </xf>
    <xf numFmtId="0" fontId="11" fillId="4" borderId="0" xfId="4" applyFont="1" applyFill="1" applyAlignment="1">
      <alignment horizontal="left" vertical="center" wrapText="1"/>
    </xf>
    <xf numFmtId="0" fontId="11" fillId="4" borderId="0" xfId="4" applyFont="1" applyFill="1" applyAlignment="1">
      <alignment horizontal="right" vertical="center" wrapText="1" shrinkToFit="1"/>
    </xf>
    <xf numFmtId="0" fontId="11" fillId="4" borderId="0" xfId="0" applyFont="1" applyFill="1" applyAlignment="1">
      <alignment horizontal="right" vertical="center" wrapText="1" shrinkToFit="1"/>
    </xf>
    <xf numFmtId="0" fontId="24" fillId="4" borderId="0" xfId="0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0" fontId="13" fillId="4" borderId="0" xfId="0" applyFont="1" applyFill="1" applyAlignment="1">
      <alignment horizontal="right" vertical="center" wrapText="1" shrinkToFit="1"/>
    </xf>
    <xf numFmtId="166" fontId="12" fillId="4" borderId="0" xfId="1" applyNumberFormat="1" applyFont="1" applyFill="1" applyAlignment="1">
      <alignment horizontal="right" vertical="center" wrapText="1" shrinkToFit="1"/>
    </xf>
    <xf numFmtId="167" fontId="3" fillId="4" borderId="0" xfId="1" applyNumberFormat="1" applyFont="1" applyFill="1" applyAlignment="1">
      <alignment horizontal="right" vertical="center" wrapText="1" shrinkToFit="1"/>
    </xf>
    <xf numFmtId="167" fontId="3" fillId="0" borderId="0" xfId="1" applyNumberFormat="1" applyFont="1" applyAlignment="1">
      <alignment horizontal="right" vertical="center" wrapText="1" shrinkToFit="1"/>
    </xf>
    <xf numFmtId="166" fontId="3" fillId="4" borderId="0" xfId="1" applyNumberFormat="1" applyFont="1" applyFill="1" applyAlignment="1">
      <alignment horizontal="right" vertical="center" wrapText="1" shrinkToFit="1"/>
    </xf>
    <xf numFmtId="0" fontId="13" fillId="6" borderId="2" xfId="0" applyFont="1" applyFill="1" applyBorder="1" applyAlignment="1">
      <alignment vertical="center" wrapText="1"/>
    </xf>
    <xf numFmtId="167" fontId="3" fillId="6" borderId="2" xfId="1" applyNumberFormat="1" applyFont="1" applyFill="1" applyBorder="1" applyAlignment="1">
      <alignment horizontal="right" vertical="center" wrapText="1" shrinkToFit="1"/>
    </xf>
    <xf numFmtId="0" fontId="13" fillId="4" borderId="6" xfId="0" applyFont="1" applyFill="1" applyBorder="1" applyAlignment="1">
      <alignment vertical="center" wrapText="1"/>
    </xf>
    <xf numFmtId="166" fontId="12" fillId="4" borderId="6" xfId="1" applyNumberFormat="1" applyFont="1" applyFill="1" applyBorder="1" applyAlignment="1">
      <alignment horizontal="right" vertical="center" wrapText="1" shrinkToFit="1"/>
    </xf>
    <xf numFmtId="167" fontId="3" fillId="4" borderId="6" xfId="1" applyNumberFormat="1" applyFont="1" applyFill="1" applyBorder="1" applyAlignment="1">
      <alignment horizontal="right" vertical="center" wrapText="1" shrinkToFit="1"/>
    </xf>
    <xf numFmtId="167" fontId="3" fillId="0" borderId="6" xfId="1" applyNumberFormat="1" applyFont="1" applyBorder="1" applyAlignment="1">
      <alignment horizontal="right" vertical="center" wrapText="1" shrinkToFit="1"/>
    </xf>
    <xf numFmtId="167" fontId="3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 indent="1"/>
    </xf>
    <xf numFmtId="0" fontId="13" fillId="4" borderId="0" xfId="0" quotePrefix="1" applyFont="1" applyFill="1" applyAlignment="1">
      <alignment horizontal="right" vertical="center" wrapText="1" shrinkToFit="1"/>
    </xf>
    <xf numFmtId="166" fontId="12" fillId="6" borderId="0" xfId="1" applyNumberFormat="1" applyFont="1" applyFill="1" applyAlignment="1">
      <alignment horizontal="right" vertical="center" wrapText="1" shrinkToFit="1"/>
    </xf>
    <xf numFmtId="167" fontId="3" fillId="6" borderId="0" xfId="1" applyNumberFormat="1" applyFont="1" applyFill="1" applyAlignment="1">
      <alignment horizontal="right" vertical="center" wrapText="1" shrinkToFit="1"/>
    </xf>
    <xf numFmtId="0" fontId="13" fillId="4" borderId="0" xfId="0" applyFont="1" applyFill="1" applyAlignment="1">
      <alignment horizontal="left" vertical="center" wrapText="1" indent="1"/>
    </xf>
    <xf numFmtId="167" fontId="3" fillId="3" borderId="0" xfId="1" applyNumberFormat="1" applyFont="1" applyFill="1" applyAlignment="1">
      <alignment horizontal="right" vertical="center" wrapText="1" shrinkToFit="1"/>
    </xf>
    <xf numFmtId="0" fontId="13" fillId="6" borderId="0" xfId="0" applyFont="1" applyFill="1" applyAlignment="1">
      <alignment vertical="center" wrapText="1"/>
    </xf>
    <xf numFmtId="166" fontId="3" fillId="3" borderId="0" xfId="1" applyNumberFormat="1" applyFont="1" applyFill="1" applyAlignment="1">
      <alignment horizontal="right" vertical="center" wrapText="1" shrinkToFit="1"/>
    </xf>
    <xf numFmtId="0" fontId="13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/>
    </xf>
    <xf numFmtId="0" fontId="13" fillId="6" borderId="6" xfId="0" applyFont="1" applyFill="1" applyBorder="1" applyAlignment="1">
      <alignment horizontal="left" vertical="center" wrapText="1"/>
    </xf>
    <xf numFmtId="166" fontId="12" fillId="6" borderId="6" xfId="1" applyNumberFormat="1" applyFont="1" applyFill="1" applyBorder="1" applyAlignment="1">
      <alignment horizontal="right" vertical="center" wrapText="1" shrinkToFit="1"/>
    </xf>
    <xf numFmtId="166" fontId="3" fillId="6" borderId="6" xfId="1" quotePrefix="1" applyNumberFormat="1" applyFont="1" applyFill="1" applyBorder="1" applyAlignment="1">
      <alignment horizontal="right" vertical="center" wrapText="1" shrinkToFit="1"/>
    </xf>
    <xf numFmtId="167" fontId="3" fillId="6" borderId="6" xfId="1" applyNumberFormat="1" applyFont="1" applyFill="1" applyBorder="1" applyAlignment="1">
      <alignment horizontal="right" vertical="center" wrapText="1" shrinkToFit="1"/>
    </xf>
    <xf numFmtId="0" fontId="13" fillId="4" borderId="0" xfId="0" quotePrefix="1" applyFont="1" applyFill="1" applyAlignment="1">
      <alignment horizontal="left" vertical="center" wrapText="1" indent="1"/>
    </xf>
    <xf numFmtId="164" fontId="3" fillId="4" borderId="0" xfId="1" quotePrefix="1" applyFont="1" applyFill="1" applyAlignment="1">
      <alignment horizontal="right" vertical="center" wrapText="1" shrinkToFit="1"/>
    </xf>
    <xf numFmtId="0" fontId="13" fillId="6" borderId="0" xfId="0" quotePrefix="1" applyFont="1" applyFill="1" applyAlignment="1">
      <alignment horizontal="left" vertical="center" wrapText="1" indent="1"/>
    </xf>
    <xf numFmtId="166" fontId="3" fillId="6" borderId="0" xfId="1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horizontal="left" vertical="center" wrapText="1" indent="1"/>
    </xf>
    <xf numFmtId="166" fontId="12" fillId="4" borderId="2" xfId="1" applyNumberFormat="1" applyFont="1" applyFill="1" applyBorder="1" applyAlignment="1">
      <alignment horizontal="right" vertical="center" wrapText="1" shrinkToFit="1"/>
    </xf>
    <xf numFmtId="166" fontId="3" fillId="4" borderId="2" xfId="1" quotePrefix="1" applyNumberFormat="1" applyFont="1" applyFill="1" applyBorder="1" applyAlignment="1">
      <alignment horizontal="right" vertical="center" wrapText="1" shrinkToFit="1"/>
    </xf>
    <xf numFmtId="167" fontId="3" fillId="4" borderId="2" xfId="1" applyNumberFormat="1" applyFont="1" applyFill="1" applyBorder="1" applyAlignment="1">
      <alignment horizontal="right" vertical="center" wrapText="1" shrinkToFit="1"/>
    </xf>
    <xf numFmtId="167" fontId="3" fillId="0" borderId="2" xfId="1" applyNumberFormat="1" applyFont="1" applyBorder="1" applyAlignment="1">
      <alignment horizontal="right" vertical="center" wrapText="1" shrinkToFit="1"/>
    </xf>
    <xf numFmtId="167" fontId="3" fillId="3" borderId="2" xfId="1" applyNumberFormat="1" applyFont="1" applyFill="1" applyBorder="1" applyAlignment="1">
      <alignment horizontal="right" vertical="center" wrapText="1" shrinkToFit="1"/>
    </xf>
    <xf numFmtId="166" fontId="3" fillId="6" borderId="6" xfId="1" applyNumberFormat="1" applyFont="1" applyFill="1" applyBorder="1" applyAlignment="1">
      <alignment horizontal="right" vertical="center" wrapText="1" shrinkToFi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right" wrapText="1" shrinkToFit="1"/>
    </xf>
    <xf numFmtId="166" fontId="12" fillId="4" borderId="0" xfId="1" applyNumberFormat="1" applyFont="1" applyFill="1" applyAlignment="1">
      <alignment horizontal="right" wrapText="1" shrinkToFit="1"/>
    </xf>
    <xf numFmtId="166" fontId="25" fillId="3" borderId="0" xfId="1" applyNumberFormat="1" applyFont="1" applyFill="1" applyAlignment="1">
      <alignment horizontal="right" wrapText="1" shrinkToFit="1"/>
    </xf>
    <xf numFmtId="167" fontId="3" fillId="3" borderId="0" xfId="1" applyNumberFormat="1" applyFont="1" applyFill="1" applyAlignment="1">
      <alignment horizontal="right" wrapText="1" shrinkToFit="1"/>
    </xf>
    <xf numFmtId="167" fontId="3" fillId="4" borderId="0" xfId="1" applyNumberFormat="1" applyFont="1" applyFill="1" applyAlignment="1">
      <alignment horizontal="right" wrapText="1" shrinkToFit="1"/>
    </xf>
    <xf numFmtId="166" fontId="3" fillId="3" borderId="0" xfId="1" applyNumberFormat="1" applyFont="1" applyFill="1" applyAlignment="1">
      <alignment horizontal="right" wrapText="1" shrinkToFit="1"/>
    </xf>
    <xf numFmtId="0" fontId="3" fillId="3" borderId="0" xfId="0" applyFont="1" applyFill="1"/>
    <xf numFmtId="169" fontId="26" fillId="6" borderId="0" xfId="2" quotePrefix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vertical="center" wrapText="1"/>
    </xf>
    <xf numFmtId="166" fontId="3" fillId="4" borderId="2" xfId="1" applyNumberFormat="1" applyFont="1" applyFill="1" applyBorder="1" applyAlignment="1">
      <alignment horizontal="right" vertical="center" wrapText="1" shrinkToFit="1"/>
    </xf>
    <xf numFmtId="0" fontId="13" fillId="6" borderId="4" xfId="0" applyFont="1" applyFill="1" applyBorder="1" applyAlignment="1">
      <alignment vertical="center" wrapText="1"/>
    </xf>
    <xf numFmtId="167" fontId="3" fillId="6" borderId="4" xfId="1" applyNumberFormat="1" applyFont="1" applyFill="1" applyBorder="1" applyAlignment="1">
      <alignment horizontal="right" vertical="center" wrapText="1" shrinkToFit="1"/>
    </xf>
    <xf numFmtId="9" fontId="25" fillId="4" borderId="0" xfId="2" applyFont="1" applyFill="1" applyAlignment="1">
      <alignment horizontal="right" vertical="center" wrapText="1" shrinkToFit="1"/>
    </xf>
    <xf numFmtId="166" fontId="13" fillId="4" borderId="0" xfId="1" applyNumberFormat="1" applyFont="1" applyFill="1" applyAlignment="1">
      <alignment horizontal="right" vertical="center" wrapText="1" shrinkToFit="1"/>
    </xf>
    <xf numFmtId="167" fontId="13" fillId="4" borderId="0" xfId="1" applyNumberFormat="1" applyFont="1" applyFill="1" applyAlignment="1">
      <alignment horizontal="right" vertical="center" wrapText="1" shrinkToFit="1"/>
    </xf>
    <xf numFmtId="167" fontId="13" fillId="0" borderId="0" xfId="1" applyNumberFormat="1" applyFont="1" applyAlignment="1">
      <alignment horizontal="right" vertical="center" wrapText="1" shrinkToFit="1"/>
    </xf>
    <xf numFmtId="167" fontId="13" fillId="3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/>
    </xf>
    <xf numFmtId="167" fontId="24" fillId="4" borderId="0" xfId="1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horizontal="left" wrapText="1"/>
    </xf>
    <xf numFmtId="168" fontId="3" fillId="4" borderId="2" xfId="0" applyNumberFormat="1" applyFont="1" applyFill="1" applyBorder="1" applyAlignment="1">
      <alignment horizontal="right" vertical="center" wrapText="1" shrinkToFit="1"/>
    </xf>
    <xf numFmtId="168" fontId="3" fillId="6" borderId="0" xfId="0" applyNumberFormat="1" applyFont="1" applyFill="1" applyAlignment="1">
      <alignment horizontal="right" vertical="center" wrapText="1" shrinkToFit="1"/>
    </xf>
    <xf numFmtId="168" fontId="25" fillId="6" borderId="0" xfId="0" applyNumberFormat="1" applyFont="1" applyFill="1" applyAlignment="1">
      <alignment horizontal="right" vertical="center" wrapText="1" shrinkToFit="1"/>
    </xf>
    <xf numFmtId="0" fontId="13" fillId="4" borderId="2" xfId="0" applyFont="1" applyFill="1" applyBorder="1" applyAlignment="1">
      <alignment wrapText="1"/>
    </xf>
    <xf numFmtId="168" fontId="25" fillId="0" borderId="2" xfId="0" applyNumberFormat="1" applyFont="1" applyBorder="1" applyAlignment="1">
      <alignment horizontal="right" vertical="center" wrapText="1" shrinkToFit="1"/>
    </xf>
    <xf numFmtId="164" fontId="3" fillId="3" borderId="0" xfId="1" applyFont="1" applyFill="1" applyAlignment="1">
      <alignment horizontal="right" vertical="center" wrapText="1" shrinkToFi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 wrapText="1" shrinkToFit="1"/>
    </xf>
    <xf numFmtId="166" fontId="12" fillId="3" borderId="4" xfId="1" applyNumberFormat="1" applyFont="1" applyFill="1" applyBorder="1" applyAlignment="1">
      <alignment horizontal="right" vertical="center" wrapText="1" shrinkToFit="1"/>
    </xf>
    <xf numFmtId="0" fontId="25" fillId="3" borderId="4" xfId="0" applyFont="1" applyFill="1" applyBorder="1" applyAlignment="1">
      <alignment horizontal="right" vertical="center" wrapText="1" shrinkToFit="1"/>
    </xf>
    <xf numFmtId="167" fontId="25" fillId="3" borderId="4" xfId="1" applyNumberFormat="1" applyFont="1" applyFill="1" applyBorder="1" applyAlignment="1">
      <alignment horizontal="right" vertical="center" wrapText="1" shrinkToFit="1"/>
    </xf>
    <xf numFmtId="167" fontId="3" fillId="4" borderId="4" xfId="1" applyNumberFormat="1" applyFont="1" applyFill="1" applyBorder="1" applyAlignment="1">
      <alignment horizontal="right" vertical="center" wrapText="1" shrinkToFit="1"/>
    </xf>
    <xf numFmtId="168" fontId="25" fillId="0" borderId="4" xfId="0" applyNumberFormat="1" applyFont="1" applyBorder="1" applyAlignment="1">
      <alignment horizontal="right" vertical="center" wrapText="1" shrinkToFit="1"/>
    </xf>
    <xf numFmtId="0" fontId="3" fillId="3" borderId="0" xfId="0" applyFont="1" applyFill="1" applyAlignment="1">
      <alignment horizontal="right" vertical="center" wrapText="1" shrinkToFit="1"/>
    </xf>
    <xf numFmtId="0" fontId="3" fillId="3" borderId="0" xfId="0" applyFont="1" applyFill="1" applyAlignment="1">
      <alignment vertical="center" wrapText="1"/>
    </xf>
    <xf numFmtId="168" fontId="3" fillId="0" borderId="0" xfId="0" applyNumberFormat="1" applyFont="1" applyAlignment="1">
      <alignment horizontal="right" vertical="center" wrapText="1" shrinkToFit="1"/>
    </xf>
    <xf numFmtId="0" fontId="3" fillId="0" borderId="0" xfId="0" applyFont="1" applyAlignment="1">
      <alignment horizontal="right" vertical="center" wrapText="1" shrinkToFit="1"/>
    </xf>
    <xf numFmtId="164" fontId="25" fillId="0" borderId="0" xfId="1" applyFont="1" applyAlignment="1">
      <alignment horizontal="right" vertical="center" wrapText="1" shrinkToFit="1"/>
    </xf>
    <xf numFmtId="164" fontId="4" fillId="4" borderId="0" xfId="1" applyFont="1" applyFill="1" applyAlignment="1">
      <alignment horizontal="right" vertical="center" wrapText="1" shrinkToFit="1"/>
    </xf>
    <xf numFmtId="0" fontId="3" fillId="6" borderId="0" xfId="0" applyFont="1" applyFill="1" applyAlignment="1">
      <alignment horizontal="right" vertical="center" wrapText="1" shrinkToFit="1"/>
    </xf>
    <xf numFmtId="0" fontId="13" fillId="3" borderId="0" xfId="0" applyFont="1" applyFill="1" applyAlignment="1">
      <alignment vertical="center" wrapText="1"/>
    </xf>
    <xf numFmtId="10" fontId="4" fillId="3" borderId="0" xfId="2" applyNumberFormat="1" applyFont="1" applyFill="1" applyAlignment="1">
      <alignment horizontal="right" vertical="center" wrapText="1" shrinkToFit="1"/>
    </xf>
    <xf numFmtId="164" fontId="13" fillId="3" borderId="0" xfId="1" applyFont="1" applyFill="1" applyAlignment="1">
      <alignment horizontal="right" vertical="center" wrapText="1" shrinkToFit="1"/>
    </xf>
    <xf numFmtId="0" fontId="3" fillId="4" borderId="0" xfId="0" applyFont="1" applyFill="1"/>
    <xf numFmtId="167" fontId="20" fillId="4" borderId="0" xfId="1" applyNumberFormat="1" applyFont="1" applyFill="1" applyAlignment="1">
      <alignment horizontal="right" vertical="center" wrapText="1" shrinkToFit="1"/>
    </xf>
    <xf numFmtId="0" fontId="21" fillId="4" borderId="0" xfId="0" applyFont="1" applyFill="1" applyAlignment="1">
      <alignment horizontal="right" vertical="center" wrapText="1" shrinkToFit="1"/>
    </xf>
    <xf numFmtId="0" fontId="21" fillId="3" borderId="0" xfId="0" applyFont="1" applyFill="1" applyAlignment="1">
      <alignment horizontal="right" vertical="center" wrapText="1" shrinkToFit="1"/>
    </xf>
    <xf numFmtId="0" fontId="30" fillId="4" borderId="0" xfId="3" applyFont="1" applyFill="1"/>
    <xf numFmtId="0" fontId="31" fillId="4" borderId="0" xfId="3" applyFont="1" applyFill="1" applyAlignment="1">
      <alignment horizontal="left"/>
    </xf>
    <xf numFmtId="0" fontId="31" fillId="4" borderId="0" xfId="3" applyFont="1" applyFill="1" applyAlignment="1">
      <alignment horizontal="centerContinuous"/>
    </xf>
    <xf numFmtId="0" fontId="30" fillId="4" borderId="0" xfId="3" applyFont="1" applyFill="1" applyAlignment="1">
      <alignment horizontal="centerContinuous"/>
    </xf>
    <xf numFmtId="0" fontId="34" fillId="4" borderId="0" xfId="3" applyFont="1" applyFill="1" applyAlignment="1">
      <alignment horizontal="centerContinuous" vertical="center"/>
    </xf>
    <xf numFmtId="166" fontId="31" fillId="4" borderId="0" xfId="3" applyNumberFormat="1" applyFont="1" applyFill="1" applyAlignment="1">
      <alignment horizontal="centerContinuous" vertical="center"/>
    </xf>
    <xf numFmtId="167" fontId="31" fillId="4" borderId="0" xfId="1" applyNumberFormat="1" applyFont="1" applyFill="1" applyAlignment="1">
      <alignment horizontal="centerContinuous" vertical="center"/>
    </xf>
    <xf numFmtId="0" fontId="34" fillId="4" borderId="0" xfId="4" quotePrefix="1" applyFont="1" applyFill="1" applyAlignment="1">
      <alignment horizontal="left"/>
    </xf>
    <xf numFmtId="0" fontId="34" fillId="4" borderId="0" xfId="3" applyFont="1" applyFill="1" applyAlignment="1">
      <alignment horizontal="center"/>
    </xf>
    <xf numFmtId="0" fontId="34" fillId="4" borderId="5" xfId="4" applyFont="1" applyFill="1" applyBorder="1" applyAlignment="1">
      <alignment horizontal="center"/>
    </xf>
    <xf numFmtId="0" fontId="34" fillId="4" borderId="5" xfId="4" applyFont="1" applyFill="1" applyBorder="1" applyAlignment="1">
      <alignment horizontal="left"/>
    </xf>
    <xf numFmtId="0" fontId="34" fillId="4" borderId="0" xfId="4" applyFont="1" applyFill="1" applyAlignment="1">
      <alignment horizontal="left"/>
    </xf>
    <xf numFmtId="0" fontId="31" fillId="4" borderId="8" xfId="0" applyFont="1" applyFill="1" applyBorder="1" applyAlignment="1">
      <alignment horizontal="center" wrapText="1"/>
    </xf>
    <xf numFmtId="0" fontId="31" fillId="4" borderId="8" xfId="0" applyFont="1" applyFill="1" applyBorder="1" applyAlignment="1">
      <alignment horizontal="center"/>
    </xf>
    <xf numFmtId="166" fontId="30" fillId="4" borderId="0" xfId="3" applyNumberFormat="1" applyFont="1" applyFill="1"/>
    <xf numFmtId="0" fontId="35" fillId="4" borderId="0" xfId="3" applyFont="1" applyFill="1"/>
    <xf numFmtId="166" fontId="30" fillId="4" borderId="0" xfId="1" applyNumberFormat="1" applyFont="1" applyFill="1"/>
    <xf numFmtId="0" fontId="35" fillId="4" borderId="5" xfId="3" applyFont="1" applyFill="1" applyBorder="1"/>
    <xf numFmtId="166" fontId="30" fillId="4" borderId="5" xfId="1" applyNumberFormat="1" applyFont="1" applyFill="1" applyBorder="1"/>
    <xf numFmtId="0" fontId="35" fillId="4" borderId="0" xfId="3" applyFont="1" applyFill="1" applyAlignment="1">
      <alignment horizontal="left"/>
    </xf>
    <xf numFmtId="0" fontId="35" fillId="4" borderId="0" xfId="3" quotePrefix="1" applyFont="1" applyFill="1" applyAlignment="1">
      <alignment horizontal="left"/>
    </xf>
    <xf numFmtId="0" fontId="35" fillId="4" borderId="0" xfId="0" applyFont="1" applyFill="1"/>
    <xf numFmtId="0" fontId="35" fillId="3" borderId="8" xfId="0" applyFont="1" applyFill="1" applyBorder="1" applyAlignment="1">
      <alignment horizontal="left"/>
    </xf>
    <xf numFmtId="0" fontId="35" fillId="3" borderId="0" xfId="3" applyFont="1" applyFill="1" applyAlignment="1">
      <alignment horizontal="left"/>
    </xf>
    <xf numFmtId="166" fontId="30" fillId="3" borderId="8" xfId="1" applyNumberFormat="1" applyFont="1" applyFill="1" applyBorder="1"/>
    <xf numFmtId="0" fontId="30" fillId="3" borderId="0" xfId="3" applyFont="1" applyFill="1"/>
    <xf numFmtId="0" fontId="35" fillId="4" borderId="5" xfId="0" applyFont="1" applyFill="1" applyBorder="1" applyAlignment="1">
      <alignment horizontal="left"/>
    </xf>
    <xf numFmtId="166" fontId="30" fillId="4" borderId="5" xfId="1" quotePrefix="1" applyNumberFormat="1" applyFont="1" applyFill="1" applyBorder="1" applyAlignment="1">
      <alignment horizontal="left"/>
    </xf>
    <xf numFmtId="166" fontId="30" fillId="4" borderId="0" xfId="1" quotePrefix="1" applyNumberFormat="1" applyFont="1" applyFill="1" applyAlignment="1">
      <alignment horizontal="left"/>
    </xf>
    <xf numFmtId="0" fontId="35" fillId="4" borderId="5" xfId="3" quotePrefix="1" applyFont="1" applyFill="1" applyBorder="1" applyAlignment="1">
      <alignment horizontal="left"/>
    </xf>
    <xf numFmtId="0" fontId="35" fillId="4" borderId="0" xfId="0" quotePrefix="1" applyFont="1" applyFill="1" applyAlignment="1">
      <alignment horizontal="left"/>
    </xf>
    <xf numFmtId="0" fontId="35" fillId="4" borderId="0" xfId="0" applyFont="1" applyFill="1" applyAlignment="1">
      <alignment horizontal="left"/>
    </xf>
    <xf numFmtId="0" fontId="35" fillId="3" borderId="8" xfId="3" applyFont="1" applyFill="1" applyBorder="1" applyAlignment="1">
      <alignment horizontal="left"/>
    </xf>
    <xf numFmtId="0" fontId="35" fillId="3" borderId="0" xfId="3" applyFont="1" applyFill="1"/>
    <xf numFmtId="166" fontId="30" fillId="3" borderId="0" xfId="1" applyNumberFormat="1" applyFont="1" applyFill="1"/>
    <xf numFmtId="166" fontId="30" fillId="3" borderId="0" xfId="3" applyNumberFormat="1" applyFont="1" applyFill="1"/>
    <xf numFmtId="166" fontId="30" fillId="4" borderId="0" xfId="2" quotePrefix="1" applyNumberFormat="1" applyFont="1" applyFill="1" applyAlignment="1">
      <alignment horizontal="left"/>
    </xf>
    <xf numFmtId="0" fontId="35" fillId="3" borderId="8" xfId="3" applyFont="1" applyFill="1" applyBorder="1"/>
    <xf numFmtId="9" fontId="37" fillId="4" borderId="0" xfId="2" applyFont="1" applyFill="1"/>
    <xf numFmtId="9" fontId="38" fillId="4" borderId="0" xfId="2" applyFont="1" applyFill="1"/>
    <xf numFmtId="0" fontId="39" fillId="4" borderId="0" xfId="3" applyFont="1" applyFill="1"/>
    <xf numFmtId="169" fontId="31" fillId="4" borderId="0" xfId="2" applyNumberFormat="1" applyFont="1" applyFill="1"/>
    <xf numFmtId="0" fontId="40" fillId="4" borderId="0" xfId="3" applyFont="1" applyFill="1"/>
    <xf numFmtId="169" fontId="34" fillId="4" borderId="0" xfId="2" applyNumberFormat="1" applyFont="1" applyFill="1"/>
    <xf numFmtId="0" fontId="41" fillId="4" borderId="5" xfId="3" applyFont="1" applyFill="1" applyBorder="1"/>
    <xf numFmtId="0" fontId="41" fillId="4" borderId="0" xfId="3" applyFont="1" applyFill="1"/>
    <xf numFmtId="0" fontId="31" fillId="4" borderId="5" xfId="3" applyFont="1" applyFill="1" applyBorder="1" applyAlignment="1">
      <alignment horizontal="right"/>
    </xf>
    <xf numFmtId="0" fontId="35" fillId="4" borderId="8" xfId="3" applyFont="1" applyFill="1" applyBorder="1" applyAlignment="1">
      <alignment horizontal="left"/>
    </xf>
    <xf numFmtId="166" fontId="30" fillId="4" borderId="8" xfId="1" applyNumberFormat="1" applyFont="1" applyFill="1" applyBorder="1"/>
    <xf numFmtId="37" fontId="30" fillId="4" borderId="5" xfId="5" applyNumberFormat="1" applyFont="1" applyFill="1" applyBorder="1"/>
    <xf numFmtId="0" fontId="35" fillId="4" borderId="7" xfId="3" applyFont="1" applyFill="1" applyBorder="1"/>
    <xf numFmtId="166" fontId="30" fillId="4" borderId="7" xfId="1" applyNumberFormat="1" applyFont="1" applyFill="1" applyBorder="1" applyAlignment="1">
      <alignment horizontal="right"/>
    </xf>
    <xf numFmtId="0" fontId="30" fillId="3" borderId="5" xfId="3" applyFont="1" applyFill="1" applyBorder="1"/>
    <xf numFmtId="166" fontId="30" fillId="3" borderId="5" xfId="1" applyNumberFormat="1" applyFont="1" applyFill="1" applyBorder="1" applyAlignment="1">
      <alignment horizontal="right"/>
    </xf>
    <xf numFmtId="166" fontId="37" fillId="4" borderId="0" xfId="1" applyNumberFormat="1" applyFont="1" applyFill="1" applyAlignment="1">
      <alignment horizontal="right"/>
    </xf>
    <xf numFmtId="0" fontId="34" fillId="4" borderId="0" xfId="3" applyFont="1" applyFill="1"/>
    <xf numFmtId="0" fontId="29" fillId="4" borderId="0" xfId="0" applyFont="1" applyFill="1"/>
    <xf numFmtId="0" fontId="34" fillId="4" borderId="0" xfId="4" applyFont="1" applyFill="1"/>
    <xf numFmtId="0" fontId="31" fillId="4" borderId="0" xfId="0" applyFont="1" applyFill="1" applyAlignment="1">
      <alignment horizontal="center"/>
    </xf>
    <xf numFmtId="0" fontId="30" fillId="4" borderId="0" xfId="0" applyFont="1" applyFill="1"/>
    <xf numFmtId="0" fontId="31" fillId="4" borderId="0" xfId="0" applyFont="1" applyFill="1" applyAlignment="1">
      <alignment horizontal="centerContinuous"/>
    </xf>
    <xf numFmtId="0" fontId="30" fillId="4" borderId="0" xfId="0" applyFont="1" applyFill="1" applyAlignment="1">
      <alignment horizontal="centerContinuous"/>
    </xf>
    <xf numFmtId="164" fontId="42" fillId="4" borderId="0" xfId="1" applyFont="1" applyFill="1" applyAlignment="1">
      <alignment horizontal="centerContinuous"/>
    </xf>
    <xf numFmtId="0" fontId="32" fillId="0" borderId="0" xfId="0" applyFont="1" applyAlignment="1">
      <alignment horizontal="center"/>
    </xf>
    <xf numFmtId="167" fontId="30" fillId="4" borderId="0" xfId="1" applyNumberFormat="1" applyFont="1" applyFill="1" applyAlignment="1">
      <alignment horizontal="right"/>
    </xf>
    <xf numFmtId="167" fontId="30" fillId="4" borderId="0" xfId="1" applyNumberFormat="1" applyFont="1" applyFill="1"/>
    <xf numFmtId="166" fontId="30" fillId="4" borderId="0" xfId="0" applyNumberFormat="1" applyFont="1" applyFill="1"/>
    <xf numFmtId="170" fontId="30" fillId="4" borderId="0" xfId="0" applyNumberFormat="1" applyFont="1" applyFill="1"/>
    <xf numFmtId="0" fontId="30" fillId="3" borderId="0" xfId="0" applyFont="1" applyFill="1"/>
    <xf numFmtId="166" fontId="30" fillId="3" borderId="0" xfId="0" applyNumberFormat="1" applyFont="1" applyFill="1"/>
    <xf numFmtId="169" fontId="30" fillId="3" borderId="0" xfId="2" applyNumberFormat="1" applyFont="1" applyFill="1"/>
    <xf numFmtId="167" fontId="30" fillId="3" borderId="0" xfId="1" applyNumberFormat="1" applyFont="1" applyFill="1" applyAlignment="1">
      <alignment horizontal="right"/>
    </xf>
    <xf numFmtId="0" fontId="34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164" fontId="30" fillId="4" borderId="0" xfId="1" applyFont="1" applyFill="1"/>
    <xf numFmtId="166" fontId="30" fillId="8" borderId="0" xfId="0" applyNumberFormat="1" applyFont="1" applyFill="1"/>
    <xf numFmtId="0" fontId="12" fillId="4" borderId="0" xfId="0" applyFont="1" applyFill="1" applyAlignment="1">
      <alignment horizontal="centerContinuous" vertical="center"/>
    </xf>
    <xf numFmtId="0" fontId="12" fillId="4" borderId="0" xfId="4" quotePrefix="1" applyFont="1" applyFill="1" applyAlignment="1">
      <alignment horizontal="left" vertical="center"/>
    </xf>
    <xf numFmtId="0" fontId="11" fillId="4" borderId="0" xfId="4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24" fillId="4" borderId="0" xfId="0" applyFont="1" applyFill="1" applyAlignment="1">
      <alignment horizontal="right" vertical="center"/>
    </xf>
    <xf numFmtId="0" fontId="13" fillId="4" borderId="0" xfId="0" quotePrefix="1" applyFont="1" applyFill="1" applyAlignment="1">
      <alignment horizontal="left" vertical="center" wrapText="1"/>
    </xf>
    <xf numFmtId="0" fontId="13" fillId="4" borderId="0" xfId="0" quotePrefix="1" applyFont="1" applyFill="1" applyAlignment="1">
      <alignment horizontal="left" vertical="center"/>
    </xf>
    <xf numFmtId="0" fontId="13" fillId="4" borderId="0" xfId="0" applyFont="1" applyFill="1" applyAlignment="1">
      <alignment vertical="center"/>
    </xf>
    <xf numFmtId="166" fontId="12" fillId="3" borderId="6" xfId="1" applyNumberFormat="1" applyFont="1" applyFill="1" applyBorder="1" applyAlignment="1">
      <alignment horizontal="right" vertical="center" wrapText="1" shrinkToFit="1"/>
    </xf>
    <xf numFmtId="0" fontId="13" fillId="6" borderId="0" xfId="0" applyFont="1" applyFill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/>
    <xf numFmtId="166" fontId="12" fillId="6" borderId="0" xfId="1" applyNumberFormat="1" applyFont="1" applyFill="1" applyAlignment="1">
      <alignment horizontal="right" wrapText="1" shrinkToFit="1"/>
    </xf>
    <xf numFmtId="167" fontId="3" fillId="6" borderId="0" xfId="1" applyNumberFormat="1" applyFont="1" applyFill="1" applyAlignment="1">
      <alignment horizontal="right" wrapText="1" shrinkToFit="1"/>
    </xf>
    <xf numFmtId="0" fontId="13" fillId="3" borderId="0" xfId="0" applyFont="1" applyFill="1" applyAlignment="1">
      <alignment horizontal="left" vertical="center"/>
    </xf>
    <xf numFmtId="0" fontId="3" fillId="6" borderId="0" xfId="0" applyFont="1" applyFill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7" fontId="3" fillId="3" borderId="4" xfId="1" applyNumberFormat="1" applyFont="1" applyFill="1" applyBorder="1" applyAlignment="1">
      <alignment horizontal="right" vertical="center" wrapText="1" shrinkToFit="1"/>
    </xf>
    <xf numFmtId="167" fontId="5" fillId="4" borderId="0" xfId="1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right" vertical="center" wrapText="1" shrinkToFit="1"/>
    </xf>
    <xf numFmtId="167" fontId="12" fillId="3" borderId="0" xfId="1" applyNumberFormat="1" applyFont="1" applyFill="1" applyAlignment="1">
      <alignment horizontal="right" vertical="center" wrapText="1" shrinkToFit="1"/>
    </xf>
    <xf numFmtId="0" fontId="3" fillId="6" borderId="0" xfId="4" applyFont="1" applyFill="1" applyAlignment="1">
      <alignment vertical="center" wrapText="1"/>
    </xf>
    <xf numFmtId="0" fontId="3" fillId="3" borderId="0" xfId="4" applyFont="1" applyFill="1" applyAlignment="1">
      <alignment vertical="center"/>
    </xf>
    <xf numFmtId="167" fontId="12" fillId="6" borderId="0" xfId="1" applyNumberFormat="1" applyFont="1" applyFill="1" applyAlignment="1">
      <alignment horizontal="right" vertical="center" wrapText="1" shrinkToFit="1"/>
    </xf>
    <xf numFmtId="0" fontId="3" fillId="3" borderId="0" xfId="4" applyFont="1" applyFill="1" applyAlignment="1">
      <alignment vertical="center" wrapText="1"/>
    </xf>
    <xf numFmtId="0" fontId="45" fillId="3" borderId="4" xfId="0" applyFont="1" applyFill="1" applyBorder="1" applyAlignment="1">
      <alignment vertical="center"/>
    </xf>
    <xf numFmtId="0" fontId="45" fillId="3" borderId="0" xfId="0" applyFont="1" applyFill="1" applyAlignment="1">
      <alignment vertical="center"/>
    </xf>
    <xf numFmtId="168" fontId="3" fillId="3" borderId="0" xfId="4" applyNumberFormat="1" applyFont="1" applyFill="1" applyAlignment="1">
      <alignment horizontal="right" vertical="center" wrapText="1" shrinkToFit="1"/>
    </xf>
    <xf numFmtId="0" fontId="12" fillId="3" borderId="0" xfId="3" applyFont="1" applyFill="1" applyAlignment="1">
      <alignment vertical="center"/>
    </xf>
    <xf numFmtId="169" fontId="4" fillId="3" borderId="0" xfId="2" applyNumberFormat="1" applyFont="1" applyFill="1" applyAlignment="1">
      <alignment vertical="center"/>
    </xf>
    <xf numFmtId="172" fontId="13" fillId="3" borderId="0" xfId="1" applyNumberFormat="1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0" fontId="4" fillId="4" borderId="0" xfId="3" applyFont="1" applyFill="1" applyAlignment="1">
      <alignment horizontal="centerContinuous" vertical="center"/>
    </xf>
    <xf numFmtId="0" fontId="12" fillId="4" borderId="0" xfId="3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4" fillId="4" borderId="0" xfId="3" applyFont="1" applyFill="1" applyAlignment="1">
      <alignment horizontal="left" vertical="center"/>
    </xf>
    <xf numFmtId="0" fontId="12" fillId="4" borderId="0" xfId="3" applyFont="1" applyFill="1" applyAlignment="1">
      <alignment horizontal="centerContinuous" vertical="center"/>
    </xf>
    <xf numFmtId="0" fontId="3" fillId="4" borderId="0" xfId="3" applyFont="1" applyFill="1" applyAlignment="1">
      <alignment horizontal="centerContinuous" vertical="center"/>
    </xf>
    <xf numFmtId="0" fontId="45" fillId="0" borderId="0" xfId="3" applyFont="1" applyAlignment="1">
      <alignment vertical="center"/>
    </xf>
    <xf numFmtId="0" fontId="45" fillId="4" borderId="0" xfId="3" applyFont="1" applyFill="1" applyAlignment="1">
      <alignment vertical="center"/>
    </xf>
    <xf numFmtId="0" fontId="9" fillId="4" borderId="0" xfId="3" applyFont="1" applyFill="1" applyAlignment="1">
      <alignment vertical="center"/>
    </xf>
    <xf numFmtId="0" fontId="45" fillId="0" borderId="0" xfId="3" applyFont="1" applyAlignment="1">
      <alignment vertical="center" wrapText="1" shrinkToFit="1"/>
    </xf>
    <xf numFmtId="0" fontId="46" fillId="0" borderId="1" xfId="3" applyFont="1" applyBorder="1" applyAlignment="1">
      <alignment horizontal="center" vertical="center" wrapText="1" shrinkToFit="1"/>
    </xf>
    <xf numFmtId="0" fontId="45" fillId="4" borderId="0" xfId="3" applyFont="1" applyFill="1" applyAlignment="1">
      <alignment vertical="center" shrinkToFit="1"/>
    </xf>
    <xf numFmtId="0" fontId="46" fillId="0" borderId="0" xfId="3" applyFont="1" applyAlignment="1">
      <alignment horizontal="center" vertical="center" wrapText="1" shrinkToFit="1"/>
    </xf>
    <xf numFmtId="0" fontId="45" fillId="4" borderId="0" xfId="3" applyFont="1" applyFill="1" applyAlignment="1">
      <alignment horizontal="right" vertical="center"/>
    </xf>
    <xf numFmtId="0" fontId="45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right" vertical="center"/>
    </xf>
    <xf numFmtId="49" fontId="11" fillId="3" borderId="0" xfId="3" applyNumberFormat="1" applyFont="1" applyFill="1" applyAlignment="1">
      <alignment horizontal="right" vertical="center" wrapText="1" shrinkToFit="1"/>
    </xf>
    <xf numFmtId="173" fontId="11" fillId="0" borderId="0" xfId="3" applyNumberFormat="1" applyFont="1" applyAlignment="1">
      <alignment horizontal="right" vertical="center" wrapText="1" shrinkToFit="1"/>
    </xf>
    <xf numFmtId="0" fontId="11" fillId="3" borderId="0" xfId="3" applyFont="1" applyFill="1" applyAlignment="1">
      <alignment horizontal="right" vertical="center" wrapText="1" shrinkToFit="1"/>
    </xf>
    <xf numFmtId="0" fontId="11" fillId="0" borderId="0" xfId="3" applyFont="1" applyAlignment="1">
      <alignment horizontal="right" vertical="center" wrapText="1" shrinkToFit="1"/>
    </xf>
    <xf numFmtId="0" fontId="3" fillId="4" borderId="0" xfId="3" applyFont="1" applyFill="1" applyAlignment="1">
      <alignment horizontal="left" vertical="center" wrapText="1"/>
    </xf>
    <xf numFmtId="0" fontId="3" fillId="0" borderId="0" xfId="3" applyFont="1" applyAlignment="1">
      <alignment horizontal="left" vertical="center" wrapText="1" shrinkToFit="1"/>
    </xf>
    <xf numFmtId="10" fontId="3" fillId="3" borderId="0" xfId="2" applyNumberFormat="1" applyFont="1" applyFill="1" applyAlignment="1">
      <alignment horizontal="right" vertical="center" wrapText="1" shrinkToFit="1"/>
    </xf>
    <xf numFmtId="10" fontId="3" fillId="7" borderId="0" xfId="2" applyNumberFormat="1" applyFont="1" applyFill="1" applyAlignment="1">
      <alignment horizontal="right" vertical="center" wrapText="1" shrinkToFit="1"/>
    </xf>
    <xf numFmtId="10" fontId="3" fillId="0" borderId="0" xfId="2" applyNumberFormat="1" applyFont="1" applyAlignment="1">
      <alignment horizontal="right" vertical="center" wrapText="1" shrinkToFit="1"/>
    </xf>
    <xf numFmtId="172" fontId="3" fillId="3" borderId="0" xfId="1" applyNumberFormat="1" applyFont="1" applyFill="1" applyAlignment="1">
      <alignment horizontal="right" vertical="center" wrapText="1" shrinkToFit="1"/>
    </xf>
    <xf numFmtId="172" fontId="3" fillId="0" borderId="0" xfId="1" applyNumberFormat="1" applyFont="1" applyAlignment="1">
      <alignment horizontal="right" vertical="center" wrapText="1" shrinkToFit="1"/>
    </xf>
    <xf numFmtId="0" fontId="3" fillId="6" borderId="0" xfId="3" applyFont="1" applyFill="1" applyAlignment="1">
      <alignment horizontal="left" vertical="center" wrapText="1"/>
    </xf>
    <xf numFmtId="10" fontId="3" fillId="6" borderId="0" xfId="2" applyNumberFormat="1" applyFont="1" applyFill="1" applyAlignment="1">
      <alignment horizontal="right" vertical="center" wrapText="1" shrinkToFit="1"/>
    </xf>
    <xf numFmtId="164" fontId="3" fillId="6" borderId="0" xfId="1" applyFont="1" applyFill="1" applyAlignment="1">
      <alignment horizontal="right" vertical="center" wrapText="1" shrinkToFit="1"/>
    </xf>
    <xf numFmtId="172" fontId="3" fillId="6" borderId="0" xfId="1" applyNumberFormat="1" applyFont="1" applyFill="1" applyAlignment="1">
      <alignment horizontal="right" vertical="center" wrapText="1" shrinkToFit="1"/>
    </xf>
    <xf numFmtId="0" fontId="3" fillId="4" borderId="0" xfId="3" applyFont="1" applyFill="1" applyAlignment="1">
      <alignment vertical="center" wrapText="1"/>
    </xf>
    <xf numFmtId="0" fontId="3" fillId="0" borderId="0" xfId="3" applyFont="1" applyAlignment="1">
      <alignment vertical="center" wrapText="1" shrinkToFit="1"/>
    </xf>
    <xf numFmtId="0" fontId="3" fillId="6" borderId="0" xfId="3" applyFont="1" applyFill="1" applyAlignment="1">
      <alignment vertical="center" wrapText="1"/>
    </xf>
    <xf numFmtId="0" fontId="13" fillId="0" borderId="4" xfId="3" applyFont="1" applyBorder="1" applyAlignment="1">
      <alignment vertical="center" wrapText="1" shrinkToFit="1"/>
    </xf>
    <xf numFmtId="10" fontId="3" fillId="0" borderId="4" xfId="2" applyNumberFormat="1" applyFont="1" applyBorder="1" applyAlignment="1">
      <alignment horizontal="right" vertical="center" wrapText="1" shrinkToFit="1"/>
    </xf>
    <xf numFmtId="172" fontId="3" fillId="0" borderId="4" xfId="1" applyNumberFormat="1" applyFont="1" applyBorder="1" applyAlignment="1">
      <alignment horizontal="right" vertical="center" wrapText="1" shrinkToFit="1"/>
    </xf>
    <xf numFmtId="0" fontId="13" fillId="4" borderId="0" xfId="3" applyFont="1" applyFill="1" applyAlignment="1">
      <alignment vertical="center"/>
    </xf>
    <xf numFmtId="10" fontId="3" fillId="3" borderId="0" xfId="2" applyNumberFormat="1" applyFont="1" applyFill="1" applyAlignment="1">
      <alignment horizontal="right" vertical="center"/>
    </xf>
    <xf numFmtId="10" fontId="3" fillId="7" borderId="0" xfId="2" applyNumberFormat="1" applyFont="1" applyFill="1" applyAlignment="1">
      <alignment horizontal="right" vertical="center"/>
    </xf>
    <xf numFmtId="10" fontId="3" fillId="0" borderId="0" xfId="2" applyNumberFormat="1" applyFont="1" applyAlignment="1">
      <alignment horizontal="right" vertical="center"/>
    </xf>
    <xf numFmtId="164" fontId="3" fillId="3" borderId="0" xfId="1" applyFont="1" applyFill="1" applyAlignment="1">
      <alignment horizontal="right" vertical="center"/>
    </xf>
    <xf numFmtId="172" fontId="3" fillId="3" borderId="0" xfId="1" applyNumberFormat="1" applyFont="1" applyFill="1" applyAlignment="1">
      <alignment horizontal="right" vertical="center"/>
    </xf>
    <xf numFmtId="172" fontId="3" fillId="0" borderId="0" xfId="1" applyNumberFormat="1" applyFont="1" applyAlignment="1">
      <alignment horizontal="right" vertical="center"/>
    </xf>
    <xf numFmtId="0" fontId="45" fillId="0" borderId="0" xfId="3" applyFont="1" applyAlignment="1">
      <alignment vertical="center" shrinkToFit="1"/>
    </xf>
    <xf numFmtId="0" fontId="45" fillId="4" borderId="0" xfId="3" applyFont="1" applyFill="1" applyAlignment="1">
      <alignment vertical="center" wrapText="1"/>
    </xf>
    <xf numFmtId="0" fontId="48" fillId="4" borderId="0" xfId="3" applyFont="1" applyFill="1" applyAlignment="1">
      <alignment vertical="center" wrapText="1"/>
    </xf>
    <xf numFmtId="0" fontId="48" fillId="4" borderId="0" xfId="3" applyFont="1" applyFill="1" applyAlignment="1">
      <alignment vertical="center"/>
    </xf>
    <xf numFmtId="0" fontId="48" fillId="4" borderId="0" xfId="3" applyFont="1" applyFill="1" applyAlignment="1">
      <alignment vertical="center" shrinkToFit="1"/>
    </xf>
    <xf numFmtId="168" fontId="45" fillId="4" borderId="0" xfId="3" applyNumberFormat="1" applyFont="1" applyFill="1" applyAlignment="1">
      <alignment vertical="center" shrinkToFit="1"/>
    </xf>
    <xf numFmtId="0" fontId="3" fillId="4" borderId="0" xfId="3" applyFont="1" applyFill="1" applyAlignment="1">
      <alignment horizontal="left" vertical="center"/>
    </xf>
    <xf numFmtId="167" fontId="3" fillId="4" borderId="0" xfId="1" applyNumberFormat="1" applyFont="1" applyFill="1" applyAlignment="1">
      <alignment horizontal="right" vertical="center"/>
    </xf>
    <xf numFmtId="0" fontId="13" fillId="3" borderId="0" xfId="3" applyFont="1" applyFill="1" applyAlignment="1">
      <alignment vertical="center"/>
    </xf>
    <xf numFmtId="169" fontId="30" fillId="4" borderId="0" xfId="2" applyNumberFormat="1" applyFont="1" applyFill="1"/>
    <xf numFmtId="0" fontId="12" fillId="4" borderId="0" xfId="0" applyFont="1" applyFill="1" applyAlignment="1">
      <alignment horizontal="centerContinuous" vertical="center" wrapText="1"/>
    </xf>
    <xf numFmtId="166" fontId="49" fillId="4" borderId="0" xfId="0" applyNumberFormat="1" applyFont="1" applyFill="1" applyAlignment="1">
      <alignment horizontal="centerContinuous" vertical="center"/>
    </xf>
    <xf numFmtId="0" fontId="11" fillId="4" borderId="0" xfId="4" applyFont="1" applyFill="1" applyAlignment="1">
      <alignment horizontal="right" vertical="center" wrapText="1"/>
    </xf>
    <xf numFmtId="166" fontId="12" fillId="0" borderId="2" xfId="1" applyNumberFormat="1" applyFont="1" applyBorder="1" applyAlignment="1">
      <alignment horizontal="right" vertical="center" wrapText="1" shrinkToFit="1"/>
    </xf>
    <xf numFmtId="0" fontId="8" fillId="3" borderId="4" xfId="0" applyFont="1" applyFill="1" applyBorder="1" applyAlignment="1">
      <alignment horizontal="right" vertical="center" wrapText="1" shrinkToFit="1"/>
    </xf>
    <xf numFmtId="167" fontId="8" fillId="3" borderId="4" xfId="1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vertical="center"/>
    </xf>
    <xf numFmtId="0" fontId="12" fillId="4" borderId="0" xfId="3" applyFont="1" applyFill="1" applyAlignment="1">
      <alignment vertical="center" wrapText="1"/>
    </xf>
    <xf numFmtId="166" fontId="5" fillId="4" borderId="0" xfId="1" applyNumberFormat="1" applyFont="1" applyFill="1" applyAlignment="1">
      <alignment horizontal="right" vertical="center" wrapText="1" shrinkToFit="1"/>
    </xf>
    <xf numFmtId="166" fontId="8" fillId="4" borderId="0" xfId="1" applyNumberFormat="1" applyFont="1" applyFill="1" applyAlignment="1">
      <alignment horizontal="right" vertical="center" wrapText="1" shrinkToFit="1"/>
    </xf>
    <xf numFmtId="169" fontId="5" fillId="4" borderId="0" xfId="2" applyNumberFormat="1" applyFont="1" applyFill="1" applyAlignment="1">
      <alignment horizontal="right" vertical="center" wrapText="1" shrinkToFit="1"/>
    </xf>
    <xf numFmtId="0" fontId="5" fillId="5" borderId="0" xfId="0" applyFont="1" applyFill="1" applyAlignment="1">
      <alignment vertical="center" wrapText="1" shrinkToFit="1"/>
    </xf>
    <xf numFmtId="0" fontId="4" fillId="6" borderId="7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/>
    </xf>
    <xf numFmtId="37" fontId="12" fillId="6" borderId="0" xfId="0" applyNumberFormat="1" applyFont="1" applyFill="1" applyAlignment="1">
      <alignment horizontal="right" vertical="center" wrapText="1" shrinkToFit="1"/>
    </xf>
    <xf numFmtId="0" fontId="12" fillId="4" borderId="0" xfId="0" applyFont="1" applyFill="1" applyAlignment="1">
      <alignment vertical="center"/>
    </xf>
    <xf numFmtId="37" fontId="3" fillId="4" borderId="0" xfId="0" applyNumberFormat="1" applyFont="1" applyFill="1" applyAlignment="1">
      <alignment horizontal="right" vertical="center" wrapText="1" shrinkToFit="1"/>
    </xf>
    <xf numFmtId="0" fontId="8" fillId="3" borderId="0" xfId="0" applyFont="1" applyFill="1" applyAlignment="1">
      <alignment horizontal="right" vertical="center" wrapText="1" shrinkToFit="1"/>
    </xf>
    <xf numFmtId="166" fontId="8" fillId="3" borderId="0" xfId="1" applyNumberFormat="1" applyFont="1" applyFill="1" applyAlignment="1">
      <alignment horizontal="right" vertical="center" wrapText="1" shrinkToFit="1"/>
    </xf>
    <xf numFmtId="168" fontId="8" fillId="3" borderId="0" xfId="0" applyNumberFormat="1" applyFont="1" applyFill="1" applyAlignment="1">
      <alignment horizontal="right" vertical="center" wrapText="1" shrinkToFit="1"/>
    </xf>
    <xf numFmtId="0" fontId="3" fillId="6" borderId="0" xfId="0" applyFont="1" applyFill="1" applyAlignment="1">
      <alignment horizontal="left" vertical="center" wrapText="1" indent="1"/>
    </xf>
    <xf numFmtId="0" fontId="8" fillId="6" borderId="0" xfId="0" applyFont="1" applyFill="1" applyAlignment="1">
      <alignment horizontal="right" vertical="center" wrapText="1" shrinkToFit="1"/>
    </xf>
    <xf numFmtId="174" fontId="3" fillId="6" borderId="0" xfId="5" applyNumberFormat="1" applyFont="1" applyFill="1" applyAlignment="1">
      <alignment horizontal="right" vertical="center" wrapText="1" shrinkToFit="1"/>
    </xf>
    <xf numFmtId="0" fontId="3" fillId="3" borderId="0" xfId="0" applyFont="1" applyFill="1" applyAlignment="1">
      <alignment horizontal="left" vertical="center" wrapText="1" indent="1"/>
    </xf>
    <xf numFmtId="0" fontId="3" fillId="3" borderId="0" xfId="4" applyFont="1" applyFill="1" applyAlignment="1">
      <alignment horizontal="right" vertical="center" wrapText="1" shrinkToFit="1"/>
    </xf>
    <xf numFmtId="37" fontId="12" fillId="3" borderId="0" xfId="0" applyNumberFormat="1" applyFont="1" applyFill="1" applyAlignment="1">
      <alignment horizontal="right" vertical="center" wrapText="1" shrinkToFit="1"/>
    </xf>
    <xf numFmtId="0" fontId="13" fillId="3" borderId="0" xfId="0" quotePrefix="1" applyFont="1" applyFill="1" applyAlignment="1">
      <alignment horizontal="left" vertical="center" wrapText="1"/>
    </xf>
    <xf numFmtId="0" fontId="12" fillId="3" borderId="0" xfId="0" applyFont="1" applyFill="1" applyAlignment="1">
      <alignment horizontal="right" vertical="center" wrapText="1" shrinkToFit="1"/>
    </xf>
    <xf numFmtId="167" fontId="12" fillId="6" borderId="4" xfId="1" applyNumberFormat="1" applyFont="1" applyFill="1" applyBorder="1" applyAlignment="1">
      <alignment horizontal="right" vertical="center" wrapText="1" shrinkToFit="1"/>
    </xf>
    <xf numFmtId="0" fontId="6" fillId="0" borderId="0" xfId="0" applyFont="1"/>
    <xf numFmtId="0" fontId="12" fillId="4" borderId="0" xfId="4" quotePrefix="1" applyFont="1" applyFill="1" applyAlignment="1">
      <alignment horizontal="left"/>
    </xf>
    <xf numFmtId="0" fontId="11" fillId="4" borderId="0" xfId="4" applyFont="1" applyFill="1" applyAlignment="1">
      <alignment horizontal="right"/>
    </xf>
    <xf numFmtId="0" fontId="24" fillId="4" borderId="0" xfId="0" applyFont="1" applyFill="1" applyAlignment="1">
      <alignment horizontal="right"/>
    </xf>
    <xf numFmtId="166" fontId="12" fillId="6" borderId="2" xfId="1" applyNumberFormat="1" applyFont="1" applyFill="1" applyBorder="1" applyAlignment="1">
      <alignment horizontal="right" wrapText="1" shrinkToFit="1"/>
    </xf>
    <xf numFmtId="167" fontId="3" fillId="6" borderId="2" xfId="1" applyNumberFormat="1" applyFont="1" applyFill="1" applyBorder="1" applyAlignment="1">
      <alignment horizontal="right" wrapText="1" shrinkToFit="1"/>
    </xf>
    <xf numFmtId="166" fontId="12" fillId="4" borderId="6" xfId="1" applyNumberFormat="1" applyFont="1" applyFill="1" applyBorder="1" applyAlignment="1">
      <alignment horizontal="right" wrapText="1" shrinkToFit="1"/>
    </xf>
    <xf numFmtId="167" fontId="3" fillId="4" borderId="6" xfId="1" applyNumberFormat="1" applyFont="1" applyFill="1" applyBorder="1" applyAlignment="1">
      <alignment horizontal="right" wrapText="1" shrinkToFit="1"/>
    </xf>
    <xf numFmtId="0" fontId="13" fillId="4" borderId="0" xfId="0" quotePrefix="1" applyFont="1" applyFill="1" applyAlignment="1">
      <alignment horizontal="left"/>
    </xf>
    <xf numFmtId="0" fontId="13" fillId="3" borderId="0" xfId="0" applyFont="1" applyFill="1" applyAlignment="1">
      <alignment horizontal="left"/>
    </xf>
    <xf numFmtId="166" fontId="12" fillId="3" borderId="6" xfId="1" applyNumberFormat="1" applyFont="1" applyFill="1" applyBorder="1" applyAlignment="1">
      <alignment horizontal="right" wrapText="1" shrinkToFit="1"/>
    </xf>
    <xf numFmtId="167" fontId="3" fillId="3" borderId="6" xfId="1" applyNumberFormat="1" applyFont="1" applyFill="1" applyBorder="1" applyAlignment="1">
      <alignment horizontal="right" wrapText="1" shrinkToFit="1"/>
    </xf>
    <xf numFmtId="166" fontId="12" fillId="0" borderId="2" xfId="1" applyNumberFormat="1" applyFont="1" applyBorder="1" applyAlignment="1">
      <alignment horizontal="right" wrapText="1" shrinkToFit="1"/>
    </xf>
    <xf numFmtId="167" fontId="3" fillId="4" borderId="2" xfId="1" applyNumberFormat="1" applyFont="1" applyFill="1" applyBorder="1" applyAlignment="1">
      <alignment horizontal="right" wrapText="1" shrinkToFit="1"/>
    </xf>
    <xf numFmtId="167" fontId="3" fillId="3" borderId="2" xfId="1" applyNumberFormat="1" applyFont="1" applyFill="1" applyBorder="1" applyAlignment="1">
      <alignment horizontal="right" wrapText="1" shrinkToFit="1"/>
    </xf>
    <xf numFmtId="0" fontId="3" fillId="0" borderId="4" xfId="0" applyFont="1" applyBorder="1"/>
    <xf numFmtId="0" fontId="3" fillId="0" borderId="0" xfId="0" applyFont="1"/>
    <xf numFmtId="0" fontId="12" fillId="4" borderId="0" xfId="3" applyFont="1" applyFill="1" applyAlignment="1">
      <alignment wrapText="1"/>
    </xf>
    <xf numFmtId="169" fontId="5" fillId="4" borderId="0" xfId="2" applyNumberFormat="1" applyFont="1" applyFill="1" applyAlignment="1">
      <alignment horizontal="right" wrapText="1" shrinkToFit="1"/>
    </xf>
    <xf numFmtId="167" fontId="5" fillId="4" borderId="0" xfId="1" applyNumberFormat="1" applyFont="1" applyFill="1" applyAlignment="1">
      <alignment horizontal="right" wrapText="1" shrinkToFit="1"/>
    </xf>
    <xf numFmtId="0" fontId="4" fillId="4" borderId="0" xfId="0" applyFont="1" applyFill="1" applyAlignment="1">
      <alignment horizontal="right" wrapText="1" shrinkToFit="1"/>
    </xf>
    <xf numFmtId="0" fontId="3" fillId="4" borderId="0" xfId="4" applyFont="1" applyFill="1" applyAlignment="1">
      <alignment horizontal="right" wrapText="1" shrinkToFit="1"/>
    </xf>
    <xf numFmtId="0" fontId="3" fillId="3" borderId="0" xfId="4" applyFont="1" applyFill="1" applyAlignment="1">
      <alignment horizontal="right" wrapText="1" shrinkToFit="1"/>
    </xf>
    <xf numFmtId="166" fontId="4" fillId="4" borderId="0" xfId="0" applyNumberFormat="1" applyFont="1" applyFill="1" applyAlignment="1">
      <alignment horizontal="right" wrapText="1" shrinkToFit="1"/>
    </xf>
    <xf numFmtId="0" fontId="13" fillId="3" borderId="0" xfId="0" applyFont="1" applyFill="1"/>
    <xf numFmtId="0" fontId="3" fillId="3" borderId="0" xfId="0" applyFont="1" applyFill="1" applyAlignment="1">
      <alignment wrapText="1"/>
    </xf>
    <xf numFmtId="0" fontId="45" fillId="3" borderId="0" xfId="0" applyFont="1" applyFill="1"/>
    <xf numFmtId="0" fontId="8" fillId="3" borderId="0" xfId="0" applyFont="1" applyFill="1" applyAlignment="1">
      <alignment horizontal="right" wrapText="1" shrinkToFit="1"/>
    </xf>
    <xf numFmtId="0" fontId="8" fillId="6" borderId="0" xfId="0" applyFont="1" applyFill="1" applyAlignment="1">
      <alignment horizontal="right" wrapText="1" shrinkToFit="1"/>
    </xf>
    <xf numFmtId="166" fontId="12" fillId="3" borderId="0" xfId="1" applyNumberFormat="1" applyFont="1" applyFill="1" applyAlignment="1">
      <alignment horizontal="right" wrapText="1" shrinkToFit="1"/>
    </xf>
    <xf numFmtId="0" fontId="3" fillId="3" borderId="0" xfId="0" quotePrefix="1" applyFont="1" applyFill="1" applyAlignment="1">
      <alignment horizontal="left" wrapText="1"/>
    </xf>
    <xf numFmtId="0" fontId="3" fillId="6" borderId="4" xfId="0" applyFont="1" applyFill="1" applyBorder="1" applyAlignment="1">
      <alignment horizontal="left" wrapText="1" indent="1"/>
    </xf>
    <xf numFmtId="0" fontId="3" fillId="3" borderId="4" xfId="0" applyFont="1" applyFill="1" applyBorder="1"/>
    <xf numFmtId="175" fontId="12" fillId="6" borderId="4" xfId="0" applyNumberFormat="1" applyFont="1" applyFill="1" applyBorder="1" applyAlignment="1">
      <alignment horizontal="right" vertical="center" wrapText="1" shrinkToFit="1"/>
    </xf>
    <xf numFmtId="175" fontId="8" fillId="6" borderId="4" xfId="0" applyNumberFormat="1" applyFont="1" applyFill="1" applyBorder="1" applyAlignment="1">
      <alignment horizontal="right" vertical="center" wrapText="1" shrinkToFit="1"/>
    </xf>
    <xf numFmtId="175" fontId="3" fillId="6" borderId="4" xfId="5" applyNumberFormat="1" applyFont="1" applyFill="1" applyBorder="1" applyAlignment="1">
      <alignment horizontal="right" vertical="center" wrapText="1" shrinkToFit="1"/>
    </xf>
    <xf numFmtId="9" fontId="3" fillId="3" borderId="0" xfId="2" applyFont="1" applyFill="1"/>
    <xf numFmtId="9" fontId="12" fillId="3" borderId="0" xfId="2" applyFont="1" applyFill="1"/>
    <xf numFmtId="9" fontId="3" fillId="4" borderId="0" xfId="2" applyFont="1" applyFill="1"/>
    <xf numFmtId="0" fontId="4" fillId="3" borderId="0" xfId="6" applyFont="1" applyFill="1" applyAlignment="1">
      <alignment vertical="center"/>
    </xf>
    <xf numFmtId="0" fontId="12" fillId="4" borderId="0" xfId="0" applyFont="1" applyFill="1" applyAlignment="1">
      <alignment horizontal="centerContinuous" vertical="center" shrinkToFit="1"/>
    </xf>
    <xf numFmtId="166" fontId="49" fillId="4" borderId="0" xfId="0" applyNumberFormat="1" applyFont="1" applyFill="1" applyAlignment="1">
      <alignment horizontal="centerContinuous" vertical="center" shrinkToFit="1"/>
    </xf>
    <xf numFmtId="0" fontId="3" fillId="4" borderId="0" xfId="0" applyFont="1" applyFill="1" applyAlignment="1">
      <alignment vertical="center" shrinkToFit="1"/>
    </xf>
    <xf numFmtId="0" fontId="11" fillId="4" borderId="0" xfId="4" applyFont="1" applyFill="1" applyAlignment="1">
      <alignment horizontal="right" vertical="center" shrinkToFit="1"/>
    </xf>
    <xf numFmtId="0" fontId="13" fillId="4" borderId="0" xfId="0" applyFont="1" applyFill="1" applyAlignment="1">
      <alignment horizontal="right" vertical="center" shrinkToFit="1"/>
    </xf>
    <xf numFmtId="0" fontId="13" fillId="4" borderId="0" xfId="0" quotePrefix="1" applyFont="1" applyFill="1" applyAlignment="1">
      <alignment horizontal="right" vertical="center" shrinkToFit="1"/>
    </xf>
    <xf numFmtId="0" fontId="13" fillId="3" borderId="0" xfId="0" applyFont="1" applyFill="1" applyAlignment="1">
      <alignment horizontal="right" vertical="center" shrinkToFit="1"/>
    </xf>
    <xf numFmtId="0" fontId="3" fillId="4" borderId="0" xfId="0" applyFont="1" applyFill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5" fillId="3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168" fontId="3" fillId="3" borderId="0" xfId="0" applyNumberFormat="1" applyFont="1" applyFill="1" applyAlignment="1">
      <alignment horizontal="right" vertical="center" wrapText="1" shrinkToFit="1"/>
    </xf>
    <xf numFmtId="0" fontId="8" fillId="3" borderId="0" xfId="4" applyFont="1" applyFill="1" applyAlignment="1">
      <alignment horizontal="right" vertical="center" wrapText="1" shrinkToFit="1"/>
    </xf>
    <xf numFmtId="164" fontId="12" fillId="3" borderId="0" xfId="1" applyFont="1" applyFill="1" applyAlignment="1">
      <alignment horizontal="right" vertical="center" wrapText="1" shrinkToFit="1"/>
    </xf>
    <xf numFmtId="167" fontId="3" fillId="3" borderId="0" xfId="4" applyNumberFormat="1" applyFont="1" applyFill="1" applyAlignment="1">
      <alignment horizontal="right" vertical="center" wrapText="1" shrinkToFit="1"/>
    </xf>
    <xf numFmtId="0" fontId="3" fillId="6" borderId="0" xfId="4" applyFont="1" applyFill="1" applyAlignment="1">
      <alignment horizontal="right" vertical="center" wrapText="1" shrinkToFit="1"/>
    </xf>
    <xf numFmtId="167" fontId="3" fillId="6" borderId="0" xfId="4" applyNumberFormat="1" applyFont="1" applyFill="1" applyAlignment="1">
      <alignment horizontal="right" vertical="center" wrapText="1" shrinkToFit="1"/>
    </xf>
    <xf numFmtId="0" fontId="13" fillId="3" borderId="0" xfId="0" applyFont="1" applyFill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vertical="center"/>
    </xf>
    <xf numFmtId="167" fontId="3" fillId="6" borderId="4" xfId="4" applyNumberFormat="1" applyFont="1" applyFill="1" applyBorder="1" applyAlignment="1">
      <alignment horizontal="right" vertical="center" wrapText="1" shrinkToFit="1"/>
    </xf>
    <xf numFmtId="0" fontId="3" fillId="6" borderId="4" xfId="4" applyFont="1" applyFill="1" applyBorder="1" applyAlignment="1">
      <alignment horizontal="right" vertical="center" wrapText="1" shrinkToFit="1"/>
    </xf>
    <xf numFmtId="0" fontId="4" fillId="3" borderId="0" xfId="6" applyFont="1" applyFill="1" applyAlignment="1">
      <alignment vertical="center" wrapText="1"/>
    </xf>
    <xf numFmtId="0" fontId="4" fillId="3" borderId="0" xfId="6" applyFont="1" applyFill="1" applyAlignment="1">
      <alignment vertical="center" shrinkToFit="1"/>
    </xf>
    <xf numFmtId="0" fontId="5" fillId="5" borderId="0" xfId="0" applyFont="1" applyFill="1" applyAlignment="1">
      <alignment horizontal="center" vertical="center" wrapText="1" shrinkToFit="1"/>
    </xf>
    <xf numFmtId="167" fontId="3" fillId="6" borderId="5" xfId="1" applyNumberFormat="1" applyFont="1" applyFill="1" applyBorder="1" applyAlignment="1">
      <alignment horizontal="right" vertical="center" wrapText="1" shrinkToFit="1"/>
    </xf>
    <xf numFmtId="167" fontId="3" fillId="4" borderId="8" xfId="1" applyNumberFormat="1" applyFont="1" applyFill="1" applyBorder="1" applyAlignment="1">
      <alignment horizontal="right" vertical="center" wrapText="1" shrinkToFit="1"/>
    </xf>
    <xf numFmtId="167" fontId="3" fillId="4" borderId="5" xfId="1" applyNumberFormat="1" applyFont="1" applyFill="1" applyBorder="1" applyAlignment="1">
      <alignment horizontal="right" vertical="center" wrapText="1" shrinkToFit="1"/>
    </xf>
    <xf numFmtId="166" fontId="4" fillId="3" borderId="0" xfId="1" applyNumberFormat="1" applyFont="1" applyFill="1" applyAlignment="1">
      <alignment horizontal="right" wrapText="1" shrinkToFit="1"/>
    </xf>
    <xf numFmtId="167" fontId="13" fillId="3" borderId="0" xfId="1" applyNumberFormat="1" applyFont="1" applyFill="1" applyAlignment="1">
      <alignment horizontal="right" wrapText="1" shrinkToFit="1"/>
    </xf>
    <xf numFmtId="166" fontId="4" fillId="3" borderId="5" xfId="1" applyNumberFormat="1" applyFont="1" applyFill="1" applyBorder="1" applyAlignment="1">
      <alignment horizontal="right" wrapText="1" shrinkToFit="1"/>
    </xf>
    <xf numFmtId="167" fontId="13" fillId="3" borderId="5" xfId="1" applyNumberFormat="1" applyFont="1" applyFill="1" applyBorder="1" applyAlignment="1">
      <alignment horizontal="right" wrapText="1" shrinkToFit="1"/>
    </xf>
    <xf numFmtId="0" fontId="13" fillId="6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166" fontId="12" fillId="3" borderId="2" xfId="1" applyNumberFormat="1" applyFont="1" applyFill="1" applyBorder="1" applyAlignment="1">
      <alignment horizontal="right" vertical="center" wrapText="1" shrinkToFit="1"/>
    </xf>
    <xf numFmtId="166" fontId="3" fillId="3" borderId="2" xfId="1" applyNumberFormat="1" applyFont="1" applyFill="1" applyBorder="1" applyAlignment="1">
      <alignment horizontal="right" vertical="center" wrapText="1" shrinkToFit="1"/>
    </xf>
    <xf numFmtId="0" fontId="13" fillId="3" borderId="4" xfId="0" applyFont="1" applyFill="1" applyBorder="1" applyAlignment="1">
      <alignment horizontal="right" vertical="center" wrapText="1" shrinkToFit="1"/>
    </xf>
    <xf numFmtId="0" fontId="13" fillId="3" borderId="9" xfId="0" applyFont="1" applyFill="1" applyBorder="1" applyAlignment="1">
      <alignment vertical="center" wrapText="1"/>
    </xf>
    <xf numFmtId="169" fontId="26" fillId="3" borderId="0" xfId="2" quotePrefix="1" applyNumberFormat="1" applyFont="1" applyFill="1" applyAlignment="1">
      <alignment horizontal="right" vertical="center" wrapText="1" shrinkToFit="1"/>
    </xf>
    <xf numFmtId="9" fontId="26" fillId="3" borderId="0" xfId="2" quotePrefix="1" applyFont="1" applyFill="1" applyAlignment="1">
      <alignment horizontal="right" vertical="center" wrapText="1" shrinkToFit="1"/>
    </xf>
    <xf numFmtId="166" fontId="12" fillId="6" borderId="4" xfId="1" applyNumberFormat="1" applyFont="1" applyFill="1" applyBorder="1" applyAlignment="1">
      <alignment horizontal="right" vertical="center" wrapText="1" shrinkToFit="1"/>
    </xf>
    <xf numFmtId="166" fontId="3" fillId="6" borderId="4" xfId="1" applyNumberFormat="1" applyFont="1" applyFill="1" applyBorder="1" applyAlignment="1">
      <alignment horizontal="right" vertical="center" wrapText="1" shrinkToFit="1"/>
    </xf>
    <xf numFmtId="166" fontId="34" fillId="7" borderId="0" xfId="3" applyNumberFormat="1" applyFont="1" applyFill="1"/>
    <xf numFmtId="166" fontId="30" fillId="3" borderId="7" xfId="1" applyNumberFormat="1" applyFont="1" applyFill="1" applyBorder="1"/>
    <xf numFmtId="0" fontId="13" fillId="3" borderId="0" xfId="3" applyFont="1" applyFill="1" applyAlignment="1">
      <alignment horizontal="right" wrapText="1" shrinkToFit="1"/>
    </xf>
    <xf numFmtId="0" fontId="3" fillId="3" borderId="2" xfId="3" applyFont="1" applyFill="1" applyBorder="1" applyAlignment="1">
      <alignment horizontal="right" wrapText="1" shrinkToFit="1"/>
    </xf>
    <xf numFmtId="166" fontId="4" fillId="3" borderId="2" xfId="1" applyNumberFormat="1" applyFont="1" applyFill="1" applyBorder="1" applyAlignment="1">
      <alignment horizontal="right" vertical="center" wrapText="1" shrinkToFit="1"/>
    </xf>
    <xf numFmtId="167" fontId="13" fillId="3" borderId="2" xfId="1" applyNumberFormat="1" applyFont="1" applyFill="1" applyBorder="1" applyAlignment="1">
      <alignment horizontal="right" wrapText="1" shrinkToFit="1"/>
    </xf>
    <xf numFmtId="167" fontId="3" fillId="6" borderId="9" xfId="1" applyNumberFormat="1" applyFont="1" applyFill="1" applyBorder="1" applyAlignment="1">
      <alignment horizontal="right" vertical="center" wrapText="1" shrinkToFit="1"/>
    </xf>
    <xf numFmtId="169" fontId="37" fillId="4" borderId="0" xfId="2" applyNumberFormat="1" applyFont="1" applyFill="1"/>
    <xf numFmtId="0" fontId="3" fillId="6" borderId="4" xfId="0" applyFont="1" applyFill="1" applyBorder="1" applyAlignment="1">
      <alignment vertical="center"/>
    </xf>
    <xf numFmtId="166" fontId="25" fillId="4" borderId="0" xfId="1" applyNumberFormat="1" applyFont="1" applyFill="1" applyAlignment="1">
      <alignment horizontal="left" vertical="center"/>
    </xf>
    <xf numFmtId="166" fontId="12" fillId="4" borderId="0" xfId="4" applyNumberFormat="1" applyFont="1" applyFill="1" applyAlignment="1">
      <alignment horizontal="right" wrapText="1" shrinkToFit="1"/>
    </xf>
    <xf numFmtId="166" fontId="12" fillId="0" borderId="4" xfId="1" applyNumberFormat="1" applyFont="1" applyBorder="1" applyAlignment="1">
      <alignment horizontal="right" vertical="center" wrapText="1" shrinkToFit="1"/>
    </xf>
    <xf numFmtId="0" fontId="30" fillId="0" borderId="0" xfId="0" applyFont="1"/>
    <xf numFmtId="0" fontId="25" fillId="4" borderId="0" xfId="3" applyFont="1" applyFill="1" applyAlignment="1">
      <alignment horizontal="left"/>
    </xf>
    <xf numFmtId="0" fontId="25" fillId="4" borderId="0" xfId="0" applyFont="1" applyFill="1" applyAlignment="1">
      <alignment vertical="center"/>
    </xf>
    <xf numFmtId="0" fontId="25" fillId="4" borderId="0" xfId="0" applyFont="1" applyFill="1"/>
    <xf numFmtId="0" fontId="13" fillId="0" borderId="4" xfId="3" applyFont="1" applyBorder="1" applyAlignment="1">
      <alignment vertical="center" wrapText="1"/>
    </xf>
    <xf numFmtId="164" fontId="3" fillId="0" borderId="4" xfId="1" applyFont="1" applyBorder="1" applyAlignment="1">
      <alignment horizontal="right" vertical="center" wrapText="1" shrinkToFit="1"/>
    </xf>
    <xf numFmtId="9" fontId="45" fillId="4" borderId="0" xfId="2" applyFont="1" applyFill="1" applyAlignment="1">
      <alignment vertical="center"/>
    </xf>
    <xf numFmtId="0" fontId="3" fillId="4" borderId="5" xfId="0" applyFont="1" applyFill="1" applyBorder="1" applyAlignment="1">
      <alignment horizontal="left" vertical="center" indent="1"/>
    </xf>
    <xf numFmtId="9" fontId="30" fillId="4" borderId="0" xfId="2" applyFont="1" applyFill="1"/>
    <xf numFmtId="9" fontId="30" fillId="4" borderId="0" xfId="3" applyNumberFormat="1" applyFont="1" applyFill="1"/>
    <xf numFmtId="166" fontId="25" fillId="4" borderId="0" xfId="3" applyNumberFormat="1" applyFont="1" applyFill="1" applyAlignment="1">
      <alignment horizontal="right" wrapText="1" shrinkToFit="1"/>
    </xf>
    <xf numFmtId="1" fontId="30" fillId="3" borderId="0" xfId="3" applyNumberFormat="1" applyFont="1" applyFill="1"/>
    <xf numFmtId="166" fontId="30" fillId="7" borderId="7" xfId="1" applyNumberFormat="1" applyFont="1" applyFill="1" applyBorder="1"/>
    <xf numFmtId="166" fontId="30" fillId="7" borderId="8" xfId="1" applyNumberFormat="1" applyFont="1" applyFill="1" applyBorder="1"/>
    <xf numFmtId="0" fontId="38" fillId="5" borderId="0" xfId="0" applyFont="1" applyFill="1" applyAlignment="1">
      <alignment horizontal="center" vertical="center" wrapText="1" shrinkToFit="1"/>
    </xf>
    <xf numFmtId="166" fontId="30" fillId="4" borderId="0" xfId="1" applyNumberFormat="1" applyFont="1" applyFill="1" applyAlignment="1">
      <alignment horizontal="center"/>
    </xf>
    <xf numFmtId="166" fontId="34" fillId="4" borderId="0" xfId="1" applyNumberFormat="1" applyFont="1" applyFill="1" applyAlignment="1">
      <alignment horizontal="center"/>
    </xf>
    <xf numFmtId="0" fontId="34" fillId="4" borderId="0" xfId="0" applyFont="1" applyFill="1" applyAlignment="1">
      <alignment horizontal="right"/>
    </xf>
    <xf numFmtId="0" fontId="30" fillId="4" borderId="0" xfId="0" applyFont="1" applyFill="1" applyAlignment="1">
      <alignment horizontal="right"/>
    </xf>
    <xf numFmtId="166" fontId="30" fillId="4" borderId="0" xfId="1" applyNumberFormat="1" applyFont="1" applyFill="1" applyAlignment="1">
      <alignment horizontal="right"/>
    </xf>
    <xf numFmtId="1" fontId="30" fillId="4" borderId="0" xfId="0" applyNumberFormat="1" applyFont="1" applyFill="1" applyAlignment="1">
      <alignment horizontal="right"/>
    </xf>
    <xf numFmtId="166" fontId="34" fillId="4" borderId="0" xfId="1" applyNumberFormat="1" applyFont="1" applyFill="1" applyAlignment="1">
      <alignment horizontal="right"/>
    </xf>
    <xf numFmtId="166" fontId="12" fillId="0" borderId="0" xfId="1" applyNumberFormat="1" applyFont="1" applyAlignment="1">
      <alignment horizontal="right" wrapText="1" shrinkToFit="1"/>
    </xf>
    <xf numFmtId="43" fontId="30" fillId="0" borderId="0" xfId="1" applyNumberFormat="1" applyFont="1"/>
    <xf numFmtId="43" fontId="30" fillId="0" borderId="5" xfId="1" applyNumberFormat="1" applyFont="1" applyBorder="1"/>
    <xf numFmtId="166" fontId="30" fillId="7" borderId="0" xfId="1" applyNumberFormat="1" applyFont="1" applyFill="1"/>
    <xf numFmtId="0" fontId="3" fillId="4" borderId="4" xfId="0" applyFont="1" applyFill="1" applyBorder="1" applyAlignment="1">
      <alignment vertical="center" wrapText="1"/>
    </xf>
    <xf numFmtId="169" fontId="3" fillId="6" borderId="4" xfId="2" applyNumberFormat="1" applyFont="1" applyFill="1" applyBorder="1" applyAlignment="1">
      <alignment vertical="center" shrinkToFit="1"/>
    </xf>
    <xf numFmtId="0" fontId="30" fillId="10" borderId="0" xfId="0" applyFont="1" applyFill="1"/>
    <xf numFmtId="166" fontId="3" fillId="4" borderId="0" xfId="1" applyNumberFormat="1" applyFont="1" applyFill="1" applyAlignment="1">
      <alignment horizontal="right" wrapText="1" shrinkToFit="1"/>
    </xf>
    <xf numFmtId="166" fontId="3" fillId="4" borderId="0" xfId="1" applyNumberFormat="1" applyFont="1" applyFill="1" applyAlignment="1">
      <alignment horizontal="right" shrinkToFit="1"/>
    </xf>
    <xf numFmtId="166" fontId="12" fillId="4" borderId="0" xfId="1" applyNumberFormat="1" applyFont="1" applyFill="1" applyAlignment="1">
      <alignment horizontal="right"/>
    </xf>
    <xf numFmtId="166" fontId="3" fillId="4" borderId="0" xfId="1" applyNumberFormat="1" applyFont="1" applyFill="1" applyAlignment="1">
      <alignment horizontal="right"/>
    </xf>
    <xf numFmtId="0" fontId="13" fillId="3" borderId="4" xfId="3" applyFont="1" applyFill="1" applyBorder="1" applyAlignment="1">
      <alignment horizontal="right" wrapText="1" shrinkToFit="1"/>
    </xf>
    <xf numFmtId="0" fontId="3" fillId="3" borderId="3" xfId="3" applyFont="1" applyFill="1" applyBorder="1" applyAlignment="1">
      <alignment horizontal="right" wrapText="1" shrinkToFit="1"/>
    </xf>
    <xf numFmtId="166" fontId="12" fillId="3" borderId="3" xfId="1" applyNumberFormat="1" applyFont="1" applyFill="1" applyBorder="1" applyAlignment="1">
      <alignment horizontal="right" vertical="center" wrapText="1" shrinkToFit="1"/>
    </xf>
    <xf numFmtId="167" fontId="13" fillId="3" borderId="3" xfId="1" applyNumberFormat="1" applyFont="1" applyFill="1" applyBorder="1" applyAlignment="1">
      <alignment horizontal="right" vertical="center" wrapText="1" shrinkToFit="1"/>
    </xf>
    <xf numFmtId="0" fontId="13" fillId="3" borderId="5" xfId="3" applyFont="1" applyFill="1" applyBorder="1" applyAlignment="1">
      <alignment horizontal="right" wrapText="1" shrinkToFit="1"/>
    </xf>
    <xf numFmtId="0" fontId="3" fillId="3" borderId="5" xfId="3" applyFont="1" applyFill="1" applyBorder="1" applyAlignment="1">
      <alignment horizontal="right" wrapText="1" shrinkToFit="1"/>
    </xf>
    <xf numFmtId="0" fontId="13" fillId="6" borderId="4" xfId="3" applyFont="1" applyFill="1" applyBorder="1" applyAlignment="1">
      <alignment horizontal="right" wrapText="1" shrinkToFit="1"/>
    </xf>
    <xf numFmtId="165" fontId="11" fillId="0" borderId="0" xfId="3" quotePrefix="1" applyNumberFormat="1" applyFont="1" applyAlignment="1">
      <alignment horizontal="right" vertical="center" shrinkToFit="1"/>
    </xf>
    <xf numFmtId="165" fontId="11" fillId="0" borderId="0" xfId="3" applyNumberFormat="1" applyFont="1" applyAlignment="1">
      <alignment horizontal="right" vertical="center" shrinkToFit="1"/>
    </xf>
    <xf numFmtId="166" fontId="42" fillId="4" borderId="0" xfId="1" applyNumberFormat="1" applyFont="1" applyFill="1" applyAlignment="1">
      <alignment horizontal="left"/>
    </xf>
    <xf numFmtId="166" fontId="3" fillId="6" borderId="7" xfId="3" applyNumberFormat="1" applyFont="1" applyFill="1" applyBorder="1" applyAlignment="1">
      <alignment horizontal="right" wrapText="1" shrinkToFit="1"/>
    </xf>
    <xf numFmtId="166" fontId="30" fillId="3" borderId="0" xfId="1" applyNumberFormat="1" applyFont="1" applyFill="1" applyAlignment="1">
      <alignment horizontal="right"/>
    </xf>
    <xf numFmtId="0" fontId="32" fillId="4" borderId="0" xfId="0" applyFont="1" applyFill="1" applyAlignment="1"/>
    <xf numFmtId="0" fontId="32" fillId="0" borderId="0" xfId="0" applyFont="1" applyAlignment="1"/>
    <xf numFmtId="0" fontId="13" fillId="6" borderId="0" xfId="3" applyFont="1" applyFill="1" applyAlignment="1">
      <alignment vertical="center" wrapText="1"/>
    </xf>
    <xf numFmtId="0" fontId="13" fillId="4" borderId="0" xfId="3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" borderId="3" xfId="3" applyFont="1" applyFill="1" applyBorder="1" applyAlignment="1">
      <alignment vertical="center" wrapText="1"/>
    </xf>
    <xf numFmtId="0" fontId="13" fillId="3" borderId="5" xfId="3" applyFont="1" applyFill="1" applyBorder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0" fontId="13" fillId="6" borderId="3" xfId="3" applyFont="1" applyFill="1" applyBorder="1" applyAlignment="1">
      <alignment vertical="center" wrapText="1"/>
    </xf>
    <xf numFmtId="0" fontId="3" fillId="4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 wrapText="1" shrinkToFit="1"/>
    </xf>
    <xf numFmtId="0" fontId="11" fillId="3" borderId="0" xfId="0" applyFont="1" applyFill="1" applyAlignment="1">
      <alignment horizontal="center" vertical="center" wrapText="1" shrinkToFit="1"/>
    </xf>
    <xf numFmtId="166" fontId="5" fillId="3" borderId="0" xfId="1" applyNumberFormat="1" applyFont="1" applyFill="1" applyAlignment="1">
      <alignment horizontal="right" vertical="center" wrapText="1" shrinkToFit="1"/>
    </xf>
    <xf numFmtId="0" fontId="32" fillId="0" borderId="0" xfId="0" applyFont="1" applyAlignment="1">
      <alignment horizontal="right"/>
    </xf>
    <xf numFmtId="0" fontId="3" fillId="3" borderId="0" xfId="0" applyFont="1" applyFill="1" applyBorder="1" applyAlignment="1">
      <alignment horizontal="right" vertical="center" wrapText="1" shrinkToFit="1"/>
    </xf>
    <xf numFmtId="169" fontId="3" fillId="6" borderId="0" xfId="2" applyNumberFormat="1" applyFont="1" applyFill="1" applyAlignment="1">
      <alignment horizontal="right" vertical="center" wrapText="1" shrinkToFit="1"/>
    </xf>
    <xf numFmtId="169" fontId="3" fillId="3" borderId="5" xfId="2" applyNumberFormat="1" applyFont="1" applyFill="1" applyBorder="1" applyAlignment="1">
      <alignment horizontal="right" vertical="center" wrapText="1" shrinkToFit="1"/>
    </xf>
    <xf numFmtId="171" fontId="25" fillId="4" borderId="0" xfId="3" applyNumberFormat="1" applyFont="1" applyFill="1" applyAlignment="1">
      <alignment horizontal="right" wrapText="1" shrinkToFit="1"/>
    </xf>
    <xf numFmtId="166" fontId="27" fillId="4" borderId="0" xfId="1" applyNumberFormat="1" applyFont="1" applyFill="1" applyAlignment="1">
      <alignment horizontal="right" vertical="center" wrapText="1" shrinkToFit="1"/>
    </xf>
    <xf numFmtId="166" fontId="3" fillId="3" borderId="0" xfId="1" quotePrefix="1" applyNumberFormat="1" applyFont="1" applyFill="1" applyAlignment="1">
      <alignment horizontal="right" vertical="center" wrapText="1" shrinkToFit="1"/>
    </xf>
    <xf numFmtId="164" fontId="3" fillId="3" borderId="0" xfId="1" quotePrefix="1" applyFont="1" applyFill="1" applyAlignment="1">
      <alignment horizontal="right" vertical="center" wrapText="1" shrinkToFit="1"/>
    </xf>
    <xf numFmtId="169" fontId="3" fillId="6" borderId="0" xfId="2" quotePrefix="1" applyNumberFormat="1" applyFont="1" applyFill="1" applyAlignment="1">
      <alignment horizontal="right" vertical="center" wrapText="1" shrinkToFit="1"/>
    </xf>
    <xf numFmtId="0" fontId="11" fillId="3" borderId="0" xfId="0" applyFont="1" applyFill="1" applyAlignment="1">
      <alignment horizontal="right" vertical="center" wrapText="1" shrinkToFit="1"/>
    </xf>
    <xf numFmtId="0" fontId="25" fillId="3" borderId="0" xfId="0" applyFont="1" applyFill="1" applyAlignment="1">
      <alignment horizontal="right" vertical="center" wrapText="1" shrinkToFit="1"/>
    </xf>
    <xf numFmtId="0" fontId="21" fillId="4" borderId="0" xfId="3" applyNumberFormat="1" applyFont="1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wrapText="1"/>
    </xf>
    <xf numFmtId="0" fontId="4" fillId="6" borderId="0" xfId="0" applyFont="1" applyFill="1" applyBorder="1" applyAlignment="1">
      <alignment wrapText="1"/>
    </xf>
    <xf numFmtId="0" fontId="13" fillId="3" borderId="0" xfId="0" quotePrefix="1" applyFont="1" applyFill="1" applyBorder="1" applyAlignment="1">
      <alignment horizontal="left" vertical="center" wrapText="1" shrinkToFit="1"/>
    </xf>
    <xf numFmtId="0" fontId="3" fillId="6" borderId="0" xfId="0" applyFont="1" applyFill="1" applyBorder="1" applyAlignment="1">
      <alignment horizontal="left" vertical="center" wrapText="1" indent="1" shrinkToFit="1"/>
    </xf>
    <xf numFmtId="0" fontId="3" fillId="3" borderId="0" xfId="0" applyFont="1" applyFill="1" applyBorder="1" applyAlignment="1">
      <alignment horizontal="left" vertical="center" wrapText="1" indent="1" shrinkToFit="1"/>
    </xf>
    <xf numFmtId="0" fontId="3" fillId="6" borderId="4" xfId="0" applyFont="1" applyFill="1" applyBorder="1" applyAlignment="1">
      <alignment horizontal="left" vertical="center" wrapText="1" indent="1" shrinkToFit="1"/>
    </xf>
    <xf numFmtId="0" fontId="20" fillId="4" borderId="0" xfId="0" applyFont="1" applyFill="1" applyAlignment="1">
      <alignment horizontal="left" vertical="center" wrapText="1"/>
    </xf>
    <xf numFmtId="0" fontId="21" fillId="3" borderId="0" xfId="0" applyFont="1" applyFill="1" applyAlignment="1">
      <alignment horizontal="left" vertical="center" wrapText="1"/>
    </xf>
    <xf numFmtId="0" fontId="21" fillId="4" borderId="0" xfId="4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 shrinkToFit="1"/>
    </xf>
    <xf numFmtId="0" fontId="11" fillId="6" borderId="0" xfId="0" applyFont="1" applyFill="1" applyAlignment="1">
      <alignment horizontal="center" vertical="center" wrapText="1" shrinkToFit="1"/>
    </xf>
    <xf numFmtId="17" fontId="11" fillId="4" borderId="2" xfId="0" applyNumberFormat="1" applyFont="1" applyFill="1" applyBorder="1" applyAlignment="1">
      <alignment horizontal="center" wrapText="1" shrinkToFit="1"/>
    </xf>
    <xf numFmtId="0" fontId="19" fillId="4" borderId="0" xfId="3" applyFont="1" applyFill="1" applyAlignment="1">
      <alignment horizontal="left" wrapText="1"/>
    </xf>
    <xf numFmtId="0" fontId="19" fillId="4" borderId="0" xfId="3" applyFont="1" applyFill="1" applyAlignment="1">
      <alignment horizontal="left"/>
    </xf>
    <xf numFmtId="0" fontId="29" fillId="4" borderId="0" xfId="3" applyFont="1" applyFill="1" applyAlignment="1">
      <alignment horizontal="center"/>
    </xf>
    <xf numFmtId="0" fontId="32" fillId="4" borderId="0" xfId="3" applyFont="1" applyFill="1" applyAlignment="1">
      <alignment horizontal="center" wrapText="1"/>
    </xf>
    <xf numFmtId="0" fontId="32" fillId="0" borderId="0" xfId="3" applyFont="1" applyAlignment="1">
      <alignment horizontal="center"/>
    </xf>
    <xf numFmtId="0" fontId="33" fillId="4" borderId="0" xfId="3" applyFont="1" applyFill="1" applyAlignment="1">
      <alignment horizontal="center"/>
    </xf>
    <xf numFmtId="0" fontId="50" fillId="4" borderId="0" xfId="4" applyFont="1" applyFill="1" applyAlignment="1">
      <alignment horizontal="center"/>
    </xf>
    <xf numFmtId="0" fontId="34" fillId="9" borderId="0" xfId="3" applyFont="1" applyFill="1" applyAlignment="1">
      <alignment horizontal="center"/>
    </xf>
    <xf numFmtId="0" fontId="34" fillId="4" borderId="0" xfId="4" applyFont="1" applyFill="1" applyAlignment="1">
      <alignment horizontal="center"/>
    </xf>
    <xf numFmtId="0" fontId="38" fillId="5" borderId="0" xfId="0" applyFont="1" applyFill="1" applyAlignment="1">
      <alignment horizontal="center" vertical="center" wrapText="1" shrinkToFit="1"/>
    </xf>
    <xf numFmtId="0" fontId="19" fillId="4" borderId="0" xfId="0" applyFont="1" applyFill="1" applyAlignment="1">
      <alignment horizontal="left" wrapText="1"/>
    </xf>
    <xf numFmtId="0" fontId="21" fillId="4" borderId="0" xfId="3" applyNumberFormat="1" applyFont="1" applyFill="1" applyAlignment="1">
      <alignment horizontal="left" wrapText="1"/>
    </xf>
    <xf numFmtId="0" fontId="21" fillId="4" borderId="0" xfId="4" applyFont="1" applyFill="1" applyAlignment="1">
      <alignment horizontal="left" vertical="top" wrapText="1"/>
    </xf>
    <xf numFmtId="0" fontId="5" fillId="5" borderId="0" xfId="4" applyFont="1" applyFill="1" applyAlignment="1">
      <alignment horizontal="center" vertical="center" wrapText="1" shrinkToFit="1"/>
    </xf>
    <xf numFmtId="0" fontId="19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5" borderId="0" xfId="3" applyFont="1" applyFill="1" applyAlignment="1">
      <alignment horizontal="center" vertical="center"/>
    </xf>
    <xf numFmtId="14" fontId="46" fillId="0" borderId="1" xfId="3" applyNumberFormat="1" applyFont="1" applyBorder="1" applyAlignment="1">
      <alignment horizontal="center" vertical="center" wrapText="1" shrinkToFit="1"/>
    </xf>
  </cellXfs>
  <cellStyles count="8">
    <cellStyle name="Comma" xfId="1" builtinId="3"/>
    <cellStyle name="Comma_IV-trim  2002" xfId="5"/>
    <cellStyle name="Normal" xfId="0" builtinId="0"/>
    <cellStyle name="Normal 2" xfId="3"/>
    <cellStyle name="Normal 3" xfId="6"/>
    <cellStyle name="Normal_IV-trim  2002" xfId="4"/>
    <cellStyle name="Percent" xfId="2" builtinId="5"/>
    <cellStyle name="Percent 2" xfId="7"/>
  </cellStyles>
  <dxfs count="0"/>
  <tableStyles count="0" defaultTableStyle="TableStyleMedium2" defaultPivotStyle="PivotStyleLight16"/>
  <colors>
    <mruColors>
      <color rgb="FFE8E9EC"/>
      <color rgb="FF800000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190500</xdr:rowOff>
    </xdr:from>
    <xdr:to>
      <xdr:col>19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200025</xdr:rowOff>
    </xdr:from>
    <xdr:to>
      <xdr:col>19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190500</xdr:rowOff>
    </xdr:from>
    <xdr:to>
      <xdr:col>19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190500</xdr:rowOff>
    </xdr:from>
    <xdr:to>
      <xdr:col>19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2</xdr:row>
      <xdr:rowOff>0</xdr:rowOff>
    </xdr:to>
    <xdr:pic>
      <xdr:nvPicPr>
        <xdr:cNvPr id="6" name="Picture 8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190500</xdr:rowOff>
    </xdr:from>
    <xdr:to>
      <xdr:col>19</xdr:col>
      <xdr:colOff>0</xdr:colOff>
      <xdr:row>2</xdr:row>
      <xdr:rowOff>0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200025</xdr:rowOff>
    </xdr:from>
    <xdr:to>
      <xdr:col>19</xdr:col>
      <xdr:colOff>0</xdr:colOff>
      <xdr:row>2</xdr:row>
      <xdr:rowOff>0</xdr:rowOff>
    </xdr:to>
    <xdr:pic>
      <xdr:nvPicPr>
        <xdr:cNvPr id="8" name="Picture 1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190500</xdr:rowOff>
    </xdr:from>
    <xdr:to>
      <xdr:col>19</xdr:col>
      <xdr:colOff>0</xdr:colOff>
      <xdr:row>2</xdr:row>
      <xdr:rowOff>0</xdr:rowOff>
    </xdr:to>
    <xdr:pic>
      <xdr:nvPicPr>
        <xdr:cNvPr id="9" name="Picture 1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190500</xdr:rowOff>
    </xdr:from>
    <xdr:to>
      <xdr:col>19</xdr:col>
      <xdr:colOff>0</xdr:colOff>
      <xdr:row>2</xdr:row>
      <xdr:rowOff>0</xdr:rowOff>
    </xdr:to>
    <xdr:pic>
      <xdr:nvPicPr>
        <xdr:cNvPr id="10" name="Picture 1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0</xdr:row>
      <xdr:rowOff>123825</xdr:rowOff>
    </xdr:from>
    <xdr:to>
      <xdr:col>19</xdr:col>
      <xdr:colOff>0</xdr:colOff>
      <xdr:row>2</xdr:row>
      <xdr:rowOff>0</xdr:rowOff>
    </xdr:to>
    <xdr:pic>
      <xdr:nvPicPr>
        <xdr:cNvPr id="11" name="Picture 2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020800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2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2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12700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58</xdr:row>
          <xdr:rowOff>12700</xdr:rowOff>
        </xdr:from>
        <xdr:to>
          <xdr:col>5</xdr:col>
          <xdr:colOff>0</xdr:colOff>
          <xdr:row>59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00025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180975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171450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190500</xdr:rowOff>
    </xdr:from>
    <xdr:to>
      <xdr:col>0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3350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28</xdr:row>
          <xdr:rowOff>0</xdr:rowOff>
        </xdr:from>
        <xdr:to>
          <xdr:col>4</xdr:col>
          <xdr:colOff>0</xdr:colOff>
          <xdr:row>28</xdr:row>
          <xdr:rowOff>50800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8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ios Canobbio Alexia" id="{C3E5CF80-D8F2-4325-9366-AB729ED53A44}" userId="S::alexia.rios@femsa.com.mx::c5776830-cc52-417e-b6c0-ca448d3466a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Relationship Id="rId6" Type="http://schemas.openxmlformats.org/officeDocument/2006/relationships/image" Target="../media/image2.emf"/><Relationship Id="rId5" Type="http://schemas.openxmlformats.org/officeDocument/2006/relationships/oleObject" Target="../embeddings/oleObject4.bin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  <pageSetUpPr fitToPage="1"/>
  </sheetPr>
  <dimension ref="A1:O44"/>
  <sheetViews>
    <sheetView showGridLines="0" tabSelected="1" zoomScaleNormal="100" zoomScaleSheetLayoutView="114" workbookViewId="0">
      <selection sqref="A1:O1"/>
    </sheetView>
  </sheetViews>
  <sheetFormatPr defaultColWidth="9.81640625" defaultRowHeight="10.5" x14ac:dyDescent="0.25"/>
  <cols>
    <col min="1" max="1" width="42.7265625" style="44" customWidth="1"/>
    <col min="2" max="2" width="1.7265625" style="68" customWidth="1"/>
    <col min="3" max="4" width="7.7265625" style="68" customWidth="1"/>
    <col min="5" max="5" width="1.54296875" style="68" customWidth="1"/>
    <col min="6" max="9" width="7.7265625" style="68" customWidth="1"/>
    <col min="10" max="10" width="1.54296875" style="68" customWidth="1"/>
    <col min="11" max="13" width="7.7265625" style="68" customWidth="1"/>
    <col min="14" max="14" width="7.7265625" style="152" customWidth="1"/>
    <col min="15" max="15" width="2.7265625" style="68" customWidth="1"/>
    <col min="16" max="16384" width="9.81640625" style="63"/>
  </cols>
  <sheetData>
    <row r="1" spans="1:15" ht="11.15" customHeight="1" x14ac:dyDescent="0.25">
      <c r="A1" s="533" t="s">
        <v>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</row>
    <row r="2" spans="1:15" ht="11.15" customHeight="1" x14ac:dyDescent="0.25">
      <c r="A2" s="534" t="s">
        <v>109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5" ht="11.15" customHeight="1" x14ac:dyDescent="0.25">
      <c r="A3" s="535" t="s">
        <v>21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</row>
    <row r="4" spans="1:15" ht="11.15" customHeight="1" x14ac:dyDescent="0.2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65"/>
    </row>
    <row r="5" spans="1:15" ht="15" customHeight="1" x14ac:dyDescent="0.25">
      <c r="A5" s="69"/>
      <c r="B5" s="70"/>
      <c r="C5" s="536" t="s">
        <v>110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71"/>
    </row>
    <row r="6" spans="1:15" ht="15" customHeight="1" x14ac:dyDescent="0.25">
      <c r="A6" s="69"/>
      <c r="B6" s="70"/>
      <c r="C6" s="74"/>
      <c r="D6" s="74"/>
      <c r="E6" s="74"/>
      <c r="F6" s="537" t="s">
        <v>83</v>
      </c>
      <c r="G6" s="537"/>
      <c r="H6" s="537"/>
      <c r="I6" s="537"/>
      <c r="J6" s="509"/>
      <c r="K6" s="537" t="s">
        <v>111</v>
      </c>
      <c r="L6" s="537"/>
      <c r="M6" s="537"/>
      <c r="N6" s="537"/>
      <c r="O6" s="71"/>
    </row>
    <row r="7" spans="1:15" s="75" customFormat="1" ht="15" customHeight="1" x14ac:dyDescent="0.25">
      <c r="A7" s="72"/>
      <c r="B7" s="73"/>
      <c r="C7" s="74">
        <v>2019</v>
      </c>
      <c r="D7" s="74" t="s">
        <v>112</v>
      </c>
      <c r="E7" s="74"/>
      <c r="F7" s="508" t="s">
        <v>85</v>
      </c>
      <c r="G7" s="74" t="s">
        <v>112</v>
      </c>
      <c r="H7" s="74" t="s">
        <v>113</v>
      </c>
      <c r="I7" s="74" t="s">
        <v>86</v>
      </c>
      <c r="J7" s="74"/>
      <c r="K7" s="508" t="s">
        <v>85</v>
      </c>
      <c r="L7" s="74" t="s">
        <v>112</v>
      </c>
      <c r="M7" s="74" t="s">
        <v>113</v>
      </c>
      <c r="N7" s="74" t="s">
        <v>86</v>
      </c>
      <c r="O7" s="74"/>
    </row>
    <row r="8" spans="1:15" ht="13" customHeight="1" x14ac:dyDescent="0.25">
      <c r="A8" s="76" t="s">
        <v>87</v>
      </c>
      <c r="B8" s="77"/>
      <c r="C8" s="78">
        <v>115938</v>
      </c>
      <c r="D8" s="79">
        <v>100</v>
      </c>
      <c r="E8" s="79"/>
      <c r="F8" s="78">
        <v>109746.45299999999</v>
      </c>
      <c r="G8" s="79">
        <v>100</v>
      </c>
      <c r="H8" s="79">
        <v>5.6416830163978027</v>
      </c>
      <c r="I8" s="80">
        <v>3.7307647775868036</v>
      </c>
      <c r="J8" s="79"/>
      <c r="K8" s="78">
        <v>109746.45299999999</v>
      </c>
      <c r="L8" s="79">
        <v>100</v>
      </c>
      <c r="M8" s="79">
        <v>5.6416830163978027</v>
      </c>
      <c r="N8" s="80">
        <v>3.7307647775868036</v>
      </c>
      <c r="O8" s="81"/>
    </row>
    <row r="9" spans="1:15" ht="13" customHeight="1" x14ac:dyDescent="0.25">
      <c r="A9" s="82" t="s">
        <v>88</v>
      </c>
      <c r="B9" s="77"/>
      <c r="C9" s="26">
        <v>73144</v>
      </c>
      <c r="D9" s="83">
        <v>63.1</v>
      </c>
      <c r="E9" s="83"/>
      <c r="F9" s="26">
        <v>70052.431244846055</v>
      </c>
      <c r="G9" s="83">
        <v>63.8</v>
      </c>
      <c r="H9" s="83">
        <v>4.4132212119067704</v>
      </c>
      <c r="I9" s="83"/>
      <c r="J9" s="94"/>
      <c r="K9" s="26">
        <v>70083.786999999997</v>
      </c>
      <c r="L9" s="83">
        <v>63.9</v>
      </c>
      <c r="M9" s="83">
        <v>4.3665063361944201</v>
      </c>
      <c r="N9" s="83"/>
      <c r="O9" s="81"/>
    </row>
    <row r="10" spans="1:15" ht="13" customHeight="1" x14ac:dyDescent="0.25">
      <c r="A10" s="84" t="s">
        <v>89</v>
      </c>
      <c r="B10" s="77"/>
      <c r="C10" s="85">
        <v>42794</v>
      </c>
      <c r="D10" s="86">
        <v>36.9</v>
      </c>
      <c r="E10" s="86"/>
      <c r="F10" s="85">
        <v>39694.021755153939</v>
      </c>
      <c r="G10" s="86">
        <v>36.200000000000003</v>
      </c>
      <c r="H10" s="86">
        <v>7.8096854583487918</v>
      </c>
      <c r="I10" s="86"/>
      <c r="J10" s="94"/>
      <c r="K10" s="85">
        <v>39662.665999999997</v>
      </c>
      <c r="L10" s="86">
        <v>36.1</v>
      </c>
      <c r="M10" s="86">
        <v>7.8949155863602405</v>
      </c>
      <c r="N10" s="87"/>
      <c r="O10" s="81"/>
    </row>
    <row r="11" spans="1:15" ht="13" customHeight="1" x14ac:dyDescent="0.25">
      <c r="A11" s="89" t="s">
        <v>90</v>
      </c>
      <c r="B11" s="90"/>
      <c r="C11" s="91">
        <v>4697</v>
      </c>
      <c r="D11" s="92">
        <v>4.0999999999999996</v>
      </c>
      <c r="E11" s="92"/>
      <c r="F11" s="91">
        <v>3949.7286282346772</v>
      </c>
      <c r="G11" s="92">
        <v>3.6</v>
      </c>
      <c r="H11" s="92">
        <v>18.91956238267727</v>
      </c>
      <c r="I11" s="92"/>
      <c r="J11" s="94"/>
      <c r="K11" s="91">
        <v>3991.7559999999999</v>
      </c>
      <c r="L11" s="92">
        <v>3.6</v>
      </c>
      <c r="M11" s="92">
        <v>17.667512743764902</v>
      </c>
      <c r="N11" s="92"/>
      <c r="O11" s="81"/>
    </row>
    <row r="12" spans="1:15" ht="13" customHeight="1" x14ac:dyDescent="0.25">
      <c r="A12" s="93" t="s">
        <v>91</v>
      </c>
      <c r="B12" s="90"/>
      <c r="C12" s="78">
        <v>28720</v>
      </c>
      <c r="D12" s="79">
        <v>24.8</v>
      </c>
      <c r="E12" s="79"/>
      <c r="F12" s="78">
        <v>26623.266950358568</v>
      </c>
      <c r="G12" s="79">
        <v>24.299999999999997</v>
      </c>
      <c r="H12" s="79">
        <v>7.875566336584372</v>
      </c>
      <c r="I12" s="79"/>
      <c r="J12" s="94"/>
      <c r="K12" s="78">
        <v>27199.107</v>
      </c>
      <c r="L12" s="79">
        <v>24.699999999999996</v>
      </c>
      <c r="M12" s="79">
        <v>5.5917019628622278</v>
      </c>
      <c r="N12" s="80"/>
      <c r="O12" s="81"/>
    </row>
    <row r="13" spans="1:15" ht="13" customHeight="1" x14ac:dyDescent="0.25">
      <c r="A13" s="82" t="s">
        <v>106</v>
      </c>
      <c r="C13" s="26">
        <v>399</v>
      </c>
      <c r="D13" s="83">
        <v>0.3</v>
      </c>
      <c r="E13" s="83"/>
      <c r="F13" s="26">
        <v>177.054</v>
      </c>
      <c r="G13" s="83">
        <v>0.2</v>
      </c>
      <c r="H13" s="83">
        <v>125.35497644786338</v>
      </c>
      <c r="I13" s="83"/>
      <c r="J13" s="94"/>
      <c r="K13" s="26">
        <v>177.054</v>
      </c>
      <c r="L13" s="83">
        <v>0.2</v>
      </c>
      <c r="M13" s="83">
        <v>125.35497644786338</v>
      </c>
      <c r="N13" s="83"/>
      <c r="O13" s="81"/>
    </row>
    <row r="14" spans="1:15" s="99" customFormat="1" ht="13" customHeight="1" x14ac:dyDescent="0.25">
      <c r="A14" s="97" t="s">
        <v>107</v>
      </c>
      <c r="B14" s="98"/>
      <c r="C14" s="85">
        <v>8978</v>
      </c>
      <c r="D14" s="86">
        <v>7.7</v>
      </c>
      <c r="E14" s="86"/>
      <c r="F14" s="85">
        <v>8943.9721765606955</v>
      </c>
      <c r="G14" s="86">
        <v>8.1</v>
      </c>
      <c r="H14" s="86">
        <v>0.38045538120612399</v>
      </c>
      <c r="I14" s="87">
        <v>-1.9282168275596256</v>
      </c>
      <c r="J14" s="94"/>
      <c r="K14" s="85">
        <v>8294.7489999999962</v>
      </c>
      <c r="L14" s="86">
        <v>7.6</v>
      </c>
      <c r="M14" s="86">
        <v>8.2371509975769577</v>
      </c>
      <c r="N14" s="87">
        <v>5.7477809153719361</v>
      </c>
      <c r="O14" s="96"/>
    </row>
    <row r="15" spans="1:15" ht="13" customHeight="1" x14ac:dyDescent="0.25">
      <c r="A15" s="100" t="s">
        <v>92</v>
      </c>
      <c r="B15" s="77"/>
      <c r="C15" s="101">
        <v>254</v>
      </c>
      <c r="D15" s="102"/>
      <c r="E15" s="102"/>
      <c r="F15" s="101">
        <v>189</v>
      </c>
      <c r="G15" s="102"/>
      <c r="H15" s="103">
        <v>34.391534391534393</v>
      </c>
      <c r="I15" s="103"/>
      <c r="J15" s="517"/>
      <c r="K15" s="101">
        <v>189</v>
      </c>
      <c r="L15" s="103"/>
      <c r="M15" s="103">
        <v>34.391534391534393</v>
      </c>
      <c r="N15" s="103"/>
      <c r="O15" s="96"/>
    </row>
    <row r="16" spans="1:15" ht="13" customHeight="1" x14ac:dyDescent="0.25">
      <c r="A16" s="104" t="s">
        <v>93</v>
      </c>
      <c r="B16" s="90"/>
      <c r="C16" s="78">
        <v>3470</v>
      </c>
      <c r="D16" s="105"/>
      <c r="E16" s="105"/>
      <c r="F16" s="78">
        <v>3651.5974190789202</v>
      </c>
      <c r="G16" s="105"/>
      <c r="H16" s="79">
        <v>-4.9730952850965293</v>
      </c>
      <c r="I16" s="79"/>
      <c r="J16" s="518"/>
      <c r="K16" s="78">
        <v>2589.587</v>
      </c>
      <c r="L16" s="79"/>
      <c r="M16" s="79">
        <v>33.998201257575047</v>
      </c>
      <c r="N16" s="80"/>
      <c r="O16" s="81"/>
    </row>
    <row r="17" spans="1:15" ht="13" customHeight="1" x14ac:dyDescent="0.25">
      <c r="A17" s="106" t="s">
        <v>94</v>
      </c>
      <c r="B17" s="90"/>
      <c r="C17" s="91">
        <v>744</v>
      </c>
      <c r="D17" s="107"/>
      <c r="E17" s="107"/>
      <c r="F17" s="91">
        <v>729.65</v>
      </c>
      <c r="G17" s="107"/>
      <c r="H17" s="92">
        <v>1.9666963612691157</v>
      </c>
      <c r="I17" s="92"/>
      <c r="J17" s="517"/>
      <c r="K17" s="91">
        <v>729.65</v>
      </c>
      <c r="L17" s="92"/>
      <c r="M17" s="92">
        <v>1.9666963612691157</v>
      </c>
      <c r="N17" s="92"/>
      <c r="O17" s="81"/>
    </row>
    <row r="18" spans="1:15" ht="13" customHeight="1" x14ac:dyDescent="0.25">
      <c r="A18" s="104" t="s">
        <v>95</v>
      </c>
      <c r="B18" s="90"/>
      <c r="C18" s="78">
        <v>2726</v>
      </c>
      <c r="D18" s="81"/>
      <c r="E18" s="81"/>
      <c r="F18" s="78">
        <v>2921.9474190789197</v>
      </c>
      <c r="G18" s="81"/>
      <c r="H18" s="79">
        <v>-6.7060556189162295</v>
      </c>
      <c r="I18" s="79"/>
      <c r="J18" s="96"/>
      <c r="K18" s="78">
        <v>1859.9369999999999</v>
      </c>
      <c r="L18" s="79"/>
      <c r="M18" s="79">
        <v>46.564104052986742</v>
      </c>
      <c r="N18" s="80"/>
      <c r="O18" s="81"/>
    </row>
    <row r="19" spans="1:15" ht="13" customHeight="1" x14ac:dyDescent="0.25">
      <c r="A19" s="106" t="s">
        <v>96</v>
      </c>
      <c r="B19" s="90"/>
      <c r="C19" s="91">
        <v>1187</v>
      </c>
      <c r="D19" s="107"/>
      <c r="E19" s="107"/>
      <c r="F19" s="91">
        <v>4918.0193403630838</v>
      </c>
      <c r="G19" s="107"/>
      <c r="H19" s="92">
        <v>-75.864267343194967</v>
      </c>
      <c r="I19" s="92"/>
      <c r="J19" s="517"/>
      <c r="K19" s="91">
        <v>4926.1769999999997</v>
      </c>
      <c r="L19" s="92"/>
      <c r="M19" s="92">
        <v>-75.904235678092775</v>
      </c>
      <c r="N19" s="92"/>
      <c r="O19" s="81"/>
    </row>
    <row r="20" spans="1:15" ht="13" customHeight="1" x14ac:dyDescent="0.25">
      <c r="A20" s="108" t="s">
        <v>97</v>
      </c>
      <c r="B20" s="77"/>
      <c r="C20" s="109">
        <v>-24</v>
      </c>
      <c r="D20" s="110"/>
      <c r="E20" s="110"/>
      <c r="F20" s="109">
        <v>256</v>
      </c>
      <c r="G20" s="110"/>
      <c r="H20" s="111">
        <v>-109.375</v>
      </c>
      <c r="I20" s="111"/>
      <c r="J20" s="517"/>
      <c r="K20" s="109">
        <v>256</v>
      </c>
      <c r="L20" s="111"/>
      <c r="M20" s="111">
        <v>-109.375</v>
      </c>
      <c r="N20" s="112"/>
      <c r="O20" s="81"/>
    </row>
    <row r="21" spans="1:15" s="99" customFormat="1" ht="13" customHeight="1" x14ac:dyDescent="0.25">
      <c r="A21" s="100" t="s">
        <v>98</v>
      </c>
      <c r="B21" s="98"/>
      <c r="C21" s="101">
        <v>3889</v>
      </c>
      <c r="D21" s="114"/>
      <c r="E21" s="114"/>
      <c r="F21" s="101">
        <v>8095.9667594420034</v>
      </c>
      <c r="G21" s="114"/>
      <c r="H21" s="103">
        <v>-51.963735579022554</v>
      </c>
      <c r="I21" s="103"/>
      <c r="J21" s="96"/>
      <c r="K21" s="101">
        <v>7042.1139999999996</v>
      </c>
      <c r="L21" s="103"/>
      <c r="M21" s="103">
        <v>-44.775105884397782</v>
      </c>
      <c r="N21" s="103"/>
      <c r="O21" s="96"/>
    </row>
    <row r="22" spans="1:15" s="122" customFormat="1" ht="22.5" customHeight="1" x14ac:dyDescent="0.25">
      <c r="A22" s="115" t="s">
        <v>99</v>
      </c>
      <c r="B22" s="116"/>
      <c r="C22" s="117">
        <v>4835</v>
      </c>
      <c r="D22" s="118"/>
      <c r="E22" s="118"/>
      <c r="F22" s="117">
        <v>659.00541711869209</v>
      </c>
      <c r="G22" s="118"/>
      <c r="H22" s="120" t="s">
        <v>215</v>
      </c>
      <c r="I22" s="120"/>
      <c r="J22" s="118"/>
      <c r="K22" s="117">
        <v>1063.6349999999966</v>
      </c>
      <c r="L22" s="119"/>
      <c r="M22" s="120" t="s">
        <v>215</v>
      </c>
      <c r="N22" s="23"/>
      <c r="O22" s="121"/>
    </row>
    <row r="23" spans="1:15" ht="13" customHeight="1" x14ac:dyDescent="0.25">
      <c r="A23" s="95" t="s">
        <v>100</v>
      </c>
      <c r="B23" s="77"/>
      <c r="C23" s="91">
        <v>1930</v>
      </c>
      <c r="D23" s="519"/>
      <c r="E23" s="123"/>
      <c r="F23" s="91">
        <v>349.69013324693947</v>
      </c>
      <c r="G23" s="123"/>
      <c r="H23" s="92" t="s">
        <v>215</v>
      </c>
      <c r="I23" s="92"/>
      <c r="J23" s="437"/>
      <c r="K23" s="91">
        <v>508.86599999999999</v>
      </c>
      <c r="L23" s="123"/>
      <c r="M23" s="92" t="s">
        <v>215</v>
      </c>
      <c r="N23" s="92"/>
      <c r="O23" s="96"/>
    </row>
    <row r="24" spans="1:15" ht="13" customHeight="1" x14ac:dyDescent="0.25">
      <c r="A24" s="124" t="s">
        <v>108</v>
      </c>
      <c r="B24" s="77"/>
      <c r="C24" s="109">
        <v>944</v>
      </c>
      <c r="D24" s="125"/>
      <c r="E24" s="125"/>
      <c r="F24" s="109">
        <v>872</v>
      </c>
      <c r="G24" s="125"/>
      <c r="H24" s="111">
        <v>8.2568807339449499</v>
      </c>
      <c r="I24" s="111"/>
      <c r="J24" s="96"/>
      <c r="K24" s="109">
        <v>872</v>
      </c>
      <c r="L24" s="111"/>
      <c r="M24" s="111">
        <v>8.2568807339449499</v>
      </c>
      <c r="N24" s="112"/>
      <c r="O24" s="96"/>
    </row>
    <row r="25" spans="1:15" ht="13" customHeight="1" x14ac:dyDescent="0.25">
      <c r="A25" s="431" t="s">
        <v>101</v>
      </c>
      <c r="B25" s="77"/>
      <c r="C25" s="91">
        <v>3849</v>
      </c>
      <c r="D25" s="123"/>
      <c r="E25" s="123"/>
      <c r="F25" s="91">
        <v>1181.3152838717526</v>
      </c>
      <c r="G25" s="123"/>
      <c r="H25" s="447" t="s">
        <v>215</v>
      </c>
      <c r="I25" s="92"/>
      <c r="J25" s="437"/>
      <c r="K25" s="91">
        <v>1426.7689999999966</v>
      </c>
      <c r="L25" s="123"/>
      <c r="M25" s="447">
        <v>169.7703692749148</v>
      </c>
      <c r="N25" s="92"/>
      <c r="O25" s="96"/>
    </row>
    <row r="26" spans="1:15" s="99" customFormat="1" ht="13" customHeight="1" x14ac:dyDescent="0.25">
      <c r="A26" s="432" t="s">
        <v>102</v>
      </c>
      <c r="B26" s="98"/>
      <c r="C26" s="433">
        <v>0</v>
      </c>
      <c r="D26" s="434"/>
      <c r="E26" s="434"/>
      <c r="F26" s="433">
        <v>51.231000000000122</v>
      </c>
      <c r="G26" s="434"/>
      <c r="H26" s="113">
        <v>-100</v>
      </c>
      <c r="I26" s="113"/>
      <c r="J26" s="96"/>
      <c r="K26" s="433">
        <v>51.231000000000122</v>
      </c>
      <c r="L26" s="113"/>
      <c r="M26" s="113">
        <v>-100</v>
      </c>
      <c r="N26" s="113"/>
      <c r="O26" s="96"/>
    </row>
    <row r="27" spans="1:15" s="99" customFormat="1" ht="13" customHeight="1" x14ac:dyDescent="0.25">
      <c r="A27" s="431" t="s">
        <v>103</v>
      </c>
      <c r="B27" s="77"/>
      <c r="C27" s="101">
        <v>3849</v>
      </c>
      <c r="D27" s="114"/>
      <c r="E27" s="114"/>
      <c r="F27" s="101">
        <v>1232.5462838717528</v>
      </c>
      <c r="G27" s="114"/>
      <c r="H27" s="103" t="s">
        <v>215</v>
      </c>
      <c r="I27" s="103"/>
      <c r="J27" s="96"/>
      <c r="K27" s="101">
        <v>1477.9999999999968</v>
      </c>
      <c r="L27" s="103"/>
      <c r="M27" s="103">
        <v>160.41948579161084</v>
      </c>
      <c r="N27" s="103"/>
      <c r="O27" s="96"/>
    </row>
    <row r="28" spans="1:15" ht="13" customHeight="1" x14ac:dyDescent="0.25">
      <c r="A28" s="436" t="s">
        <v>104</v>
      </c>
      <c r="B28" s="98"/>
      <c r="C28" s="25">
        <v>2233</v>
      </c>
      <c r="D28" s="438"/>
      <c r="E28" s="438"/>
      <c r="F28" s="25">
        <v>-243.45371612824715</v>
      </c>
      <c r="G28" s="438"/>
      <c r="H28" s="94" t="s">
        <v>215</v>
      </c>
      <c r="I28" s="94"/>
      <c r="J28" s="438"/>
      <c r="K28" s="25">
        <v>2</v>
      </c>
      <c r="L28" s="437"/>
      <c r="M28" s="94" t="s">
        <v>215</v>
      </c>
      <c r="N28" s="94"/>
      <c r="O28" s="96"/>
    </row>
    <row r="29" spans="1:15" ht="13" customHeight="1" thickBot="1" x14ac:dyDescent="0.3">
      <c r="A29" s="126" t="s">
        <v>105</v>
      </c>
      <c r="B29" s="435"/>
      <c r="C29" s="439">
        <v>1616</v>
      </c>
      <c r="D29" s="440"/>
      <c r="E29" s="440"/>
      <c r="F29" s="439">
        <v>1476</v>
      </c>
      <c r="G29" s="440"/>
      <c r="H29" s="127">
        <v>9.4850948509485065</v>
      </c>
      <c r="I29" s="127"/>
      <c r="J29" s="96"/>
      <c r="K29" s="439">
        <v>1476</v>
      </c>
      <c r="L29" s="127"/>
      <c r="M29" s="127">
        <v>9.4850948509485065</v>
      </c>
      <c r="N29" s="127"/>
      <c r="O29" s="96"/>
    </row>
    <row r="30" spans="1:15" ht="13" customHeight="1" x14ac:dyDescent="0.25">
      <c r="A30" s="76"/>
      <c r="B30" s="77"/>
      <c r="C30" s="128"/>
      <c r="D30" s="129"/>
      <c r="E30" s="129"/>
      <c r="F30" s="129"/>
      <c r="G30" s="129"/>
      <c r="H30" s="129"/>
      <c r="I30" s="129"/>
      <c r="J30" s="129"/>
      <c r="K30" s="128"/>
      <c r="L30" s="130"/>
      <c r="M30" s="130"/>
      <c r="N30" s="131"/>
      <c r="O30" s="130"/>
    </row>
    <row r="31" spans="1:15" ht="15" customHeight="1" x14ac:dyDescent="0.25">
      <c r="A31" s="523" t="s">
        <v>217</v>
      </c>
      <c r="C31" s="74">
        <v>2019</v>
      </c>
      <c r="D31" s="74" t="s">
        <v>112</v>
      </c>
      <c r="E31" s="74"/>
      <c r="F31" s="508" t="s">
        <v>85</v>
      </c>
      <c r="G31" s="74" t="s">
        <v>112</v>
      </c>
      <c r="H31" s="74" t="s">
        <v>113</v>
      </c>
      <c r="I31" s="74" t="s">
        <v>86</v>
      </c>
      <c r="J31" s="520"/>
      <c r="K31" s="508" t="s">
        <v>85</v>
      </c>
      <c r="L31" s="74" t="s">
        <v>112</v>
      </c>
      <c r="M31" s="74" t="s">
        <v>113</v>
      </c>
      <c r="N31" s="74" t="s">
        <v>86</v>
      </c>
      <c r="O31" s="134"/>
    </row>
    <row r="32" spans="1:15" ht="13" customHeight="1" x14ac:dyDescent="0.25">
      <c r="A32" s="135" t="s">
        <v>169</v>
      </c>
      <c r="B32" s="77"/>
      <c r="C32" s="109">
        <v>8978</v>
      </c>
      <c r="D32" s="136">
        <v>7.7</v>
      </c>
      <c r="E32" s="136"/>
      <c r="F32" s="109">
        <v>8943.9721765606901</v>
      </c>
      <c r="G32" s="136">
        <v>8.1</v>
      </c>
      <c r="H32" s="136">
        <v>0.3804553812061906</v>
      </c>
      <c r="I32" s="112">
        <v>-1.9282168275596256</v>
      </c>
      <c r="J32" s="410"/>
      <c r="K32" s="109">
        <v>8294.7489999999962</v>
      </c>
      <c r="L32" s="136">
        <v>7.6</v>
      </c>
      <c r="M32" s="136">
        <v>8.2371509975769577</v>
      </c>
      <c r="N32" s="112">
        <v>5.7477809153719361</v>
      </c>
      <c r="O32" s="96"/>
    </row>
    <row r="33" spans="1:15" ht="13" customHeight="1" x14ac:dyDescent="0.25">
      <c r="A33" s="524" t="s">
        <v>170</v>
      </c>
      <c r="C33" s="91">
        <v>5673</v>
      </c>
      <c r="D33" s="137">
        <v>4.9000000000000004</v>
      </c>
      <c r="E33" s="137"/>
      <c r="F33" s="91">
        <v>5296.487927314538</v>
      </c>
      <c r="G33" s="137">
        <v>4.8</v>
      </c>
      <c r="H33" s="137">
        <v>7.1087119965619117</v>
      </c>
      <c r="I33" s="138"/>
      <c r="J33" s="410"/>
      <c r="K33" s="91">
        <v>3447.9989999999998</v>
      </c>
      <c r="L33" s="137">
        <v>3.1</v>
      </c>
      <c r="M33" s="137">
        <v>64.53021013057139</v>
      </c>
      <c r="N33" s="138"/>
      <c r="O33" s="96"/>
    </row>
    <row r="34" spans="1:15" ht="13" customHeight="1" x14ac:dyDescent="0.25">
      <c r="A34" s="139" t="s">
        <v>171</v>
      </c>
      <c r="B34" s="77"/>
      <c r="C34" s="109">
        <v>961</v>
      </c>
      <c r="D34" s="136">
        <v>0.89999999999999947</v>
      </c>
      <c r="E34" s="136"/>
      <c r="F34" s="109">
        <v>722.19100000000003</v>
      </c>
      <c r="G34" s="136">
        <v>0.70000000000000018</v>
      </c>
      <c r="H34" s="112">
        <v>33.067291062890568</v>
      </c>
      <c r="I34" s="140"/>
      <c r="J34" s="410"/>
      <c r="K34" s="109">
        <v>722.19100000000003</v>
      </c>
      <c r="L34" s="136">
        <v>0.70000000000000062</v>
      </c>
      <c r="M34" s="112">
        <v>33.067291062890568</v>
      </c>
      <c r="N34" s="140"/>
      <c r="O34" s="96"/>
    </row>
    <row r="35" spans="1:15" ht="13" customHeight="1" x14ac:dyDescent="0.25">
      <c r="A35" s="525" t="s">
        <v>218</v>
      </c>
      <c r="B35" s="77"/>
      <c r="C35" s="91">
        <v>15612</v>
      </c>
      <c r="D35" s="137">
        <v>13.5</v>
      </c>
      <c r="E35" s="137"/>
      <c r="F35" s="91">
        <v>14962.651103875229</v>
      </c>
      <c r="G35" s="137">
        <v>13.6</v>
      </c>
      <c r="H35" s="137">
        <v>4.3397984195233663</v>
      </c>
      <c r="I35" s="92">
        <v>1.5396261967580482</v>
      </c>
      <c r="J35" s="410"/>
      <c r="K35" s="91">
        <v>12464.938999999997</v>
      </c>
      <c r="L35" s="137">
        <v>11.4</v>
      </c>
      <c r="M35" s="137">
        <v>25.247303657081698</v>
      </c>
      <c r="N35" s="92">
        <v>21.88603570382497</v>
      </c>
      <c r="O35" s="141"/>
    </row>
    <row r="36" spans="1:15" s="99" customFormat="1" ht="13" customHeight="1" thickBot="1" x14ac:dyDescent="0.3">
      <c r="A36" s="142" t="s">
        <v>173</v>
      </c>
      <c r="B36" s="143"/>
      <c r="C36" s="144">
        <v>4077.2984592211878</v>
      </c>
      <c r="D36" s="145"/>
      <c r="E36" s="145"/>
      <c r="F36" s="144">
        <v>3837.7607373323212</v>
      </c>
      <c r="G36" s="145"/>
      <c r="H36" s="147">
        <v>6.2416012431085743</v>
      </c>
      <c r="I36" s="147"/>
      <c r="J36" s="521"/>
      <c r="K36" s="144">
        <v>3837.7607373323212</v>
      </c>
      <c r="L36" s="146"/>
      <c r="M36" s="147">
        <v>6.2416012431085743</v>
      </c>
      <c r="N36" s="148"/>
      <c r="O36" s="149"/>
    </row>
    <row r="37" spans="1:15" s="99" customFormat="1" ht="13" customHeight="1" x14ac:dyDescent="0.25">
      <c r="A37" s="150"/>
      <c r="B37" s="149"/>
      <c r="C37" s="96"/>
      <c r="D37" s="149"/>
      <c r="E37" s="149"/>
      <c r="F37" s="149"/>
      <c r="G37" s="149"/>
      <c r="H37" s="149"/>
      <c r="I37" s="149"/>
      <c r="J37" s="512"/>
      <c r="K37" s="81"/>
      <c r="L37" s="132"/>
      <c r="M37" s="79"/>
      <c r="N37" s="151"/>
      <c r="O37" s="149"/>
    </row>
    <row r="38" spans="1:15" ht="11.15" customHeight="1" x14ac:dyDescent="0.25">
      <c r="A38" s="156"/>
      <c r="B38" s="98"/>
      <c r="C38" s="157"/>
      <c r="D38" s="149"/>
      <c r="E38" s="149"/>
      <c r="F38" s="149"/>
      <c r="G38" s="149"/>
      <c r="H38" s="149"/>
      <c r="I38" s="149"/>
      <c r="J38" s="149"/>
      <c r="K38" s="157"/>
      <c r="L38" s="149"/>
      <c r="M38" s="158"/>
      <c r="N38" s="153"/>
      <c r="O38" s="154"/>
    </row>
    <row r="39" spans="1:15" ht="11.15" customHeight="1" x14ac:dyDescent="0.25">
      <c r="A39" s="532" t="s">
        <v>114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</row>
    <row r="40" spans="1:15" s="159" customFormat="1" ht="10.5" customHeight="1" x14ac:dyDescent="0.25">
      <c r="A40" s="532" t="s">
        <v>115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</row>
    <row r="41" spans="1:15" s="159" customFormat="1" ht="10.5" customHeight="1" x14ac:dyDescent="0.25">
      <c r="A41" s="532" t="s">
        <v>116</v>
      </c>
      <c r="B41" s="532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2"/>
    </row>
    <row r="42" spans="1:15" ht="11.15" customHeight="1" x14ac:dyDescent="0.25">
      <c r="A42" s="530" t="s">
        <v>117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160"/>
    </row>
    <row r="43" spans="1:15" ht="11.15" customHeight="1" x14ac:dyDescent="0.25">
      <c r="A43" s="530" t="s">
        <v>118</v>
      </c>
      <c r="B43" s="530"/>
      <c r="C43" s="530"/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162"/>
    </row>
    <row r="44" spans="1:15" ht="11.15" customHeight="1" x14ac:dyDescent="0.25">
      <c r="A44" s="531" t="s">
        <v>119</v>
      </c>
      <c r="B44" s="531"/>
      <c r="C44" s="531"/>
      <c r="D44" s="531"/>
      <c r="E44" s="531"/>
      <c r="F44" s="531"/>
      <c r="G44" s="531"/>
      <c r="H44" s="531"/>
      <c r="I44" s="531"/>
      <c r="J44" s="531"/>
      <c r="K44" s="531"/>
      <c r="L44" s="531"/>
      <c r="M44" s="531"/>
      <c r="N44" s="531"/>
      <c r="O44" s="161"/>
    </row>
  </sheetData>
  <mergeCells count="12">
    <mergeCell ref="A1:O1"/>
    <mergeCell ref="A2:O2"/>
    <mergeCell ref="A3:O3"/>
    <mergeCell ref="C5:N5"/>
    <mergeCell ref="A39:O39"/>
    <mergeCell ref="K6:N6"/>
    <mergeCell ref="F6:I6"/>
    <mergeCell ref="A42:N42"/>
    <mergeCell ref="A43:N43"/>
    <mergeCell ref="A44:N44"/>
    <mergeCell ref="A41:O41"/>
    <mergeCell ref="A40:O40"/>
  </mergeCells>
  <pageMargins left="0.19685039370078741" right="0.31496062992125984" top="0.78740157480314965" bottom="0.23622047244094491" header="0" footer="0"/>
  <pageSetup scale="95" orientation="landscape" r:id="rId1"/>
  <headerFooter alignWithMargins="0"/>
  <customProperties>
    <customPr name="SheetOptions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showGridLines="0" zoomScaleNormal="100" zoomScaleSheetLayoutView="150" workbookViewId="0">
      <selection sqref="A1:K1"/>
    </sheetView>
  </sheetViews>
  <sheetFormatPr defaultColWidth="9.81640625" defaultRowHeight="10.5" x14ac:dyDescent="0.25"/>
  <cols>
    <col min="1" max="1" width="25.7265625" style="321" customWidth="1"/>
    <col min="2" max="2" width="1.7265625" style="283" customWidth="1"/>
    <col min="3" max="4" width="10.7265625" style="287" customWidth="1"/>
    <col min="5" max="5" width="14.7265625" style="287" hidden="1" customWidth="1"/>
    <col min="6" max="6" width="1.7265625" style="320" customWidth="1"/>
    <col min="7" max="8" width="10.7265625" style="287" customWidth="1"/>
    <col min="9" max="9" width="1.7265625" style="320" customWidth="1"/>
    <col min="10" max="11" width="10.7265625" style="287" customWidth="1"/>
    <col min="12" max="12" width="11.26953125" style="283" customWidth="1"/>
    <col min="13" max="13" width="13.7265625" style="278" customWidth="1"/>
    <col min="14" max="14" width="17.453125" style="283" customWidth="1"/>
    <col min="15" max="15" width="18" style="283" customWidth="1"/>
    <col min="16" max="16" width="13.1796875" style="283" customWidth="1"/>
    <col min="17" max="18" width="11.26953125" style="283" customWidth="1"/>
    <col min="19" max="19" width="19" style="283" customWidth="1"/>
    <col min="20" max="20" width="13.54296875" style="278" customWidth="1"/>
    <col min="21" max="16384" width="9.81640625" style="278"/>
  </cols>
  <sheetData>
    <row r="1" spans="1:22" ht="11.15" customHeight="1" x14ac:dyDescent="0.25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275"/>
      <c r="M1" s="276"/>
      <c r="N1" s="276"/>
      <c r="O1" s="276"/>
      <c r="P1" s="276"/>
      <c r="Q1" s="276"/>
      <c r="R1" s="277"/>
      <c r="S1" s="278"/>
      <c r="T1" s="279"/>
      <c r="U1" s="279"/>
      <c r="V1" s="279"/>
    </row>
    <row r="2" spans="1:22" ht="11.15" customHeight="1" x14ac:dyDescent="0.25">
      <c r="A2" s="556" t="s">
        <v>206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278"/>
      <c r="M2" s="280"/>
      <c r="N2" s="280"/>
      <c r="O2" s="280"/>
      <c r="P2" s="280"/>
      <c r="Q2" s="280"/>
      <c r="R2" s="275"/>
      <c r="S2" s="276"/>
      <c r="T2" s="281"/>
      <c r="U2" s="281"/>
      <c r="V2" s="281"/>
    </row>
    <row r="3" spans="1:22" ht="11.15" customHeight="1" x14ac:dyDescent="0.25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</row>
    <row r="4" spans="1:22" ht="15" customHeight="1" x14ac:dyDescent="0.25">
      <c r="A4" s="284"/>
      <c r="B4" s="284"/>
      <c r="C4" s="557" t="s">
        <v>207</v>
      </c>
      <c r="D4" s="557"/>
      <c r="E4" s="557"/>
      <c r="F4" s="282"/>
      <c r="G4" s="557" t="s">
        <v>208</v>
      </c>
      <c r="H4" s="557"/>
      <c r="I4" s="557"/>
      <c r="J4" s="557"/>
      <c r="K4" s="557"/>
    </row>
    <row r="5" spans="1:22" ht="15" customHeight="1" x14ac:dyDescent="0.25">
      <c r="A5" s="282"/>
      <c r="B5" s="285"/>
      <c r="C5" s="286" t="s">
        <v>209</v>
      </c>
      <c r="D5" s="286" t="s">
        <v>212</v>
      </c>
      <c r="F5" s="288"/>
      <c r="G5" s="558" t="s">
        <v>78</v>
      </c>
      <c r="H5" s="558"/>
      <c r="I5" s="288"/>
      <c r="J5" s="558" t="s">
        <v>210</v>
      </c>
      <c r="K5" s="558"/>
    </row>
    <row r="6" spans="1:22" s="291" customFormat="1" ht="15" customHeight="1" x14ac:dyDescent="0.25">
      <c r="A6" s="289"/>
      <c r="B6" s="290"/>
      <c r="E6" s="292"/>
      <c r="F6" s="293"/>
      <c r="G6" s="294" t="s">
        <v>213</v>
      </c>
      <c r="H6" s="294" t="s">
        <v>214</v>
      </c>
      <c r="I6" s="295"/>
      <c r="J6" s="294" t="s">
        <v>213</v>
      </c>
      <c r="K6" s="294" t="s">
        <v>214</v>
      </c>
      <c r="L6" s="289"/>
      <c r="N6" s="289"/>
      <c r="O6" s="289"/>
      <c r="P6" s="289"/>
      <c r="Q6" s="289"/>
      <c r="R6" s="289"/>
      <c r="S6" s="289"/>
    </row>
    <row r="7" spans="1:22" ht="13" customHeight="1" x14ac:dyDescent="0.25">
      <c r="A7" s="296" t="s">
        <v>205</v>
      </c>
      <c r="B7" s="297"/>
      <c r="C7" s="298">
        <v>2.9102947951686886E-4</v>
      </c>
      <c r="D7" s="298">
        <v>3.5166852312830121E-2</v>
      </c>
      <c r="E7" s="299">
        <v>2.2990445783960256E-2</v>
      </c>
      <c r="F7" s="300"/>
      <c r="G7" s="141">
        <v>19.379300000000001</v>
      </c>
      <c r="H7" s="301">
        <v>1</v>
      </c>
      <c r="I7" s="302"/>
      <c r="J7" s="141">
        <v>19.6829</v>
      </c>
      <c r="K7" s="301">
        <v>1</v>
      </c>
      <c r="L7" s="459"/>
    </row>
    <row r="8" spans="1:22" ht="13" customHeight="1" x14ac:dyDescent="0.25">
      <c r="A8" s="303" t="s">
        <v>58</v>
      </c>
      <c r="B8" s="297"/>
      <c r="C8" s="304">
        <v>1.7583147112610442E-2</v>
      </c>
      <c r="D8" s="304">
        <v>2.8795866485964217E-2</v>
      </c>
      <c r="E8" s="304">
        <v>9.7781465084885166E-3</v>
      </c>
      <c r="F8" s="300"/>
      <c r="G8" s="305">
        <v>3174.79</v>
      </c>
      <c r="H8" s="306">
        <v>6.1041202725219627E-3</v>
      </c>
      <c r="I8" s="302"/>
      <c r="J8" s="305">
        <v>3249.75</v>
      </c>
      <c r="K8" s="306">
        <v>6.0567428263712591E-3</v>
      </c>
      <c r="L8" s="459"/>
    </row>
    <row r="9" spans="1:22" ht="13" customHeight="1" x14ac:dyDescent="0.25">
      <c r="A9" s="296" t="s">
        <v>59</v>
      </c>
      <c r="B9" s="297"/>
      <c r="C9" s="298">
        <v>12.784515999990859</v>
      </c>
      <c r="D9" s="298">
        <v>9311.938411182311</v>
      </c>
      <c r="E9" s="299">
        <v>0.44760722163348077</v>
      </c>
      <c r="F9" s="300"/>
      <c r="G9" s="141">
        <v>3294.48</v>
      </c>
      <c r="H9" s="301">
        <v>5.8823547266943499E-3</v>
      </c>
      <c r="I9" s="302"/>
      <c r="J9" s="141">
        <v>638.17999999999995</v>
      </c>
      <c r="K9" s="301">
        <v>3.0842238866777401E-2</v>
      </c>
      <c r="L9" s="459"/>
    </row>
    <row r="10" spans="1:22" ht="13" customHeight="1" x14ac:dyDescent="0.25">
      <c r="A10" s="303" t="s">
        <v>55</v>
      </c>
      <c r="B10" s="297"/>
      <c r="C10" s="304">
        <v>1.1844994623124272E-2</v>
      </c>
      <c r="D10" s="304">
        <v>4.0040909424188031E-2</v>
      </c>
      <c r="E10" s="304">
        <v>0</v>
      </c>
      <c r="F10" s="300"/>
      <c r="G10" s="305">
        <v>3.8967000000000001</v>
      </c>
      <c r="H10" s="306">
        <v>4.9732594246413635</v>
      </c>
      <c r="I10" s="302"/>
      <c r="J10" s="305">
        <v>3.8748</v>
      </c>
      <c r="K10" s="306">
        <v>5.0797202436254771</v>
      </c>
      <c r="L10" s="459"/>
    </row>
    <row r="11" spans="1:22" ht="13" customHeight="1" x14ac:dyDescent="0.25">
      <c r="A11" s="307" t="s">
        <v>60</v>
      </c>
      <c r="B11" s="308"/>
      <c r="C11" s="298">
        <v>0.1080230321731126</v>
      </c>
      <c r="D11" s="298">
        <v>0.53264693914169903</v>
      </c>
      <c r="E11" s="299">
        <v>0</v>
      </c>
      <c r="F11" s="300"/>
      <c r="G11" s="141">
        <v>43.35</v>
      </c>
      <c r="H11" s="301">
        <v>0.44704267589388696</v>
      </c>
      <c r="I11" s="302"/>
      <c r="J11" s="141">
        <v>37.700000000000003</v>
      </c>
      <c r="K11" s="301">
        <v>0.52209283819628638</v>
      </c>
      <c r="L11" s="459"/>
    </row>
    <row r="12" spans="1:22" ht="13" customHeight="1" x14ac:dyDescent="0.25">
      <c r="A12" s="309" t="s">
        <v>61</v>
      </c>
      <c r="B12" s="308"/>
      <c r="C12" s="304">
        <v>2.0346750233652955E-3</v>
      </c>
      <c r="D12" s="304">
        <v>2.2090228500547537E-2</v>
      </c>
      <c r="E12" s="304">
        <v>0</v>
      </c>
      <c r="F12" s="300"/>
      <c r="G12" s="305">
        <v>681.09</v>
      </c>
      <c r="H12" s="306">
        <v>2.8453361523440367E-2</v>
      </c>
      <c r="I12" s="302"/>
      <c r="J12" s="305">
        <v>695.69</v>
      </c>
      <c r="K12" s="306">
        <v>2.8292630338225357E-2</v>
      </c>
      <c r="L12" s="459"/>
    </row>
    <row r="13" spans="1:22" ht="13" customHeight="1" thickBot="1" x14ac:dyDescent="0.3">
      <c r="A13" s="457" t="s">
        <v>62</v>
      </c>
      <c r="B13" s="310"/>
      <c r="C13" s="311">
        <v>-6.3171355117664918E-3</v>
      </c>
      <c r="D13" s="311">
        <v>2.3905124883735418E-2</v>
      </c>
      <c r="E13" s="311">
        <v>0</v>
      </c>
      <c r="F13" s="311"/>
      <c r="G13" s="458">
        <v>0.89049460999999996</v>
      </c>
      <c r="H13" s="312">
        <v>21.762400111551489</v>
      </c>
      <c r="I13" s="312"/>
      <c r="J13" s="458">
        <v>0.87330898999999995</v>
      </c>
      <c r="K13" s="312">
        <v>22.538299989331382</v>
      </c>
      <c r="L13" s="459"/>
    </row>
    <row r="14" spans="1:22" ht="11.15" customHeight="1" x14ac:dyDescent="0.25">
      <c r="A14" s="313"/>
      <c r="B14" s="313"/>
      <c r="C14" s="314"/>
      <c r="D14" s="314"/>
      <c r="E14" s="315"/>
      <c r="F14" s="316"/>
      <c r="G14" s="317"/>
      <c r="H14" s="318"/>
      <c r="I14" s="319"/>
      <c r="J14" s="317"/>
      <c r="K14" s="318"/>
    </row>
    <row r="15" spans="1:22" ht="11.15" customHeight="1" x14ac:dyDescent="0.25">
      <c r="A15" s="313"/>
      <c r="B15" s="313"/>
      <c r="C15" s="314"/>
      <c r="D15" s="314"/>
      <c r="E15" s="315"/>
      <c r="F15" s="316"/>
      <c r="G15" s="317"/>
      <c r="H15" s="318"/>
      <c r="I15" s="319"/>
      <c r="J15" s="317"/>
      <c r="K15" s="318"/>
    </row>
    <row r="16" spans="1:22" ht="11.15" customHeight="1" x14ac:dyDescent="0.25">
      <c r="A16" s="554" t="s">
        <v>211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</row>
    <row r="17" spans="1:5" ht="11.15" customHeight="1" x14ac:dyDescent="0.25">
      <c r="A17" s="76"/>
      <c r="B17" s="246"/>
    </row>
    <row r="18" spans="1:5" ht="11.15" customHeight="1" x14ac:dyDescent="0.25"/>
    <row r="19" spans="1:5" ht="11.15" customHeight="1" x14ac:dyDescent="0.25"/>
    <row r="20" spans="1:5" ht="11.15" customHeight="1" x14ac:dyDescent="0.25"/>
    <row r="21" spans="1:5" ht="11.15" customHeight="1" x14ac:dyDescent="0.25"/>
    <row r="22" spans="1:5" ht="11.15" customHeight="1" x14ac:dyDescent="0.25"/>
    <row r="23" spans="1:5" ht="11.15" customHeight="1" x14ac:dyDescent="0.25"/>
    <row r="24" spans="1:5" ht="11.15" customHeight="1" x14ac:dyDescent="0.25"/>
    <row r="25" spans="1:5" ht="11.15" customHeight="1" x14ac:dyDescent="0.25"/>
    <row r="26" spans="1:5" x14ac:dyDescent="0.25">
      <c r="A26" s="322"/>
      <c r="B26" s="323"/>
      <c r="C26" s="324"/>
    </row>
    <row r="28" spans="1:5" x14ac:dyDescent="0.25">
      <c r="E28" s="320"/>
    </row>
    <row r="29" spans="1:5" x14ac:dyDescent="0.25">
      <c r="A29" s="322"/>
      <c r="B29" s="323"/>
      <c r="C29" s="324"/>
    </row>
    <row r="30" spans="1:5" x14ac:dyDescent="0.25">
      <c r="A30" s="322"/>
      <c r="B30" s="323"/>
      <c r="C30" s="324"/>
    </row>
    <row r="31" spans="1:5" x14ac:dyDescent="0.25">
      <c r="A31" s="322"/>
      <c r="B31" s="323"/>
      <c r="C31" s="324"/>
    </row>
    <row r="32" spans="1:5" x14ac:dyDescent="0.25">
      <c r="A32" s="322"/>
      <c r="B32" s="323"/>
      <c r="C32" s="324"/>
    </row>
    <row r="33" spans="1:19" x14ac:dyDescent="0.25">
      <c r="G33" s="325"/>
      <c r="N33" s="326"/>
      <c r="P33" s="327"/>
      <c r="Q33" s="327"/>
      <c r="R33" s="327"/>
    </row>
    <row r="34" spans="1:19" x14ac:dyDescent="0.25">
      <c r="L34" s="278"/>
      <c r="N34" s="326"/>
      <c r="P34" s="327"/>
      <c r="Q34" s="327"/>
      <c r="R34" s="327"/>
    </row>
    <row r="35" spans="1:19" x14ac:dyDescent="0.25">
      <c r="L35" s="278"/>
      <c r="N35" s="277"/>
      <c r="S35" s="327"/>
    </row>
    <row r="37" spans="1:19" x14ac:dyDescent="0.25">
      <c r="G37" s="325"/>
    </row>
    <row r="38" spans="1:19" x14ac:dyDescent="0.25">
      <c r="N38" s="278"/>
      <c r="O38" s="278"/>
      <c r="P38" s="278"/>
      <c r="Q38" s="278"/>
      <c r="R38" s="278"/>
    </row>
    <row r="39" spans="1:19" x14ac:dyDescent="0.25">
      <c r="N39" s="278"/>
      <c r="O39" s="278"/>
      <c r="P39" s="278"/>
      <c r="Q39" s="278"/>
      <c r="R39" s="278"/>
      <c r="S39" s="278"/>
    </row>
    <row r="40" spans="1:19" x14ac:dyDescent="0.25">
      <c r="N40" s="278"/>
      <c r="O40" s="278"/>
      <c r="P40" s="278"/>
      <c r="Q40" s="278"/>
      <c r="R40" s="278"/>
      <c r="S40" s="278"/>
    </row>
    <row r="41" spans="1:19" x14ac:dyDescent="0.25">
      <c r="N41" s="313"/>
      <c r="O41" s="313"/>
      <c r="P41" s="313"/>
      <c r="Q41" s="313"/>
      <c r="R41" s="313"/>
      <c r="S41" s="278"/>
    </row>
    <row r="42" spans="1:19" x14ac:dyDescent="0.25">
      <c r="N42" s="313"/>
      <c r="O42" s="313"/>
      <c r="P42" s="313"/>
      <c r="Q42" s="313"/>
      <c r="R42" s="313"/>
      <c r="S42" s="313"/>
    </row>
    <row r="43" spans="1:19" x14ac:dyDescent="0.25">
      <c r="N43" s="328"/>
      <c r="O43" s="313"/>
      <c r="P43" s="313"/>
      <c r="Q43" s="313"/>
      <c r="R43" s="313"/>
      <c r="S43" s="313"/>
    </row>
    <row r="44" spans="1:19" x14ac:dyDescent="0.25">
      <c r="N44" s="313"/>
      <c r="O44" s="313"/>
      <c r="P44" s="313"/>
      <c r="Q44" s="313"/>
      <c r="R44" s="313"/>
      <c r="S44" s="313"/>
    </row>
    <row r="45" spans="1:19" x14ac:dyDescent="0.25">
      <c r="N45" s="278"/>
      <c r="O45" s="278"/>
      <c r="P45" s="278"/>
      <c r="Q45" s="278"/>
      <c r="R45" s="278"/>
      <c r="S45" s="313"/>
    </row>
    <row r="46" spans="1:19" x14ac:dyDescent="0.25">
      <c r="A46" s="322"/>
      <c r="B46" s="323"/>
      <c r="C46" s="324"/>
      <c r="N46" s="278"/>
      <c r="O46" s="278"/>
      <c r="P46" s="278"/>
      <c r="Q46" s="278"/>
      <c r="R46" s="278"/>
      <c r="S46" s="278"/>
    </row>
    <row r="47" spans="1:19" x14ac:dyDescent="0.25">
      <c r="A47" s="322"/>
      <c r="B47" s="323"/>
      <c r="C47" s="324"/>
      <c r="N47" s="313"/>
      <c r="O47" s="313"/>
      <c r="P47" s="313"/>
      <c r="Q47" s="313"/>
      <c r="R47" s="313"/>
      <c r="S47" s="278"/>
    </row>
    <row r="48" spans="1:19" x14ac:dyDescent="0.25">
      <c r="A48" s="322"/>
      <c r="B48" s="323"/>
      <c r="C48" s="324"/>
      <c r="S48" s="313"/>
    </row>
  </sheetData>
  <mergeCells count="7">
    <mergeCell ref="A16:K16"/>
    <mergeCell ref="A1:K1"/>
    <mergeCell ref="A2:K2"/>
    <mergeCell ref="C4:E4"/>
    <mergeCell ref="G4:K4"/>
    <mergeCell ref="G5:H5"/>
    <mergeCell ref="J5:K5"/>
  </mergeCells>
  <pageMargins left="0.19685039370078741" right="0.31496062992125984" top="0.78740157480314965" bottom="0.23622047244094491" header="0" footer="0"/>
  <pageSetup orientation="landscape" r:id="rId1"/>
  <headerFooter alignWithMargins="0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0000"/>
    <pageSetUpPr fitToPage="1"/>
  </sheetPr>
  <dimension ref="A1:H55"/>
  <sheetViews>
    <sheetView showGridLines="0" zoomScaleNormal="100" zoomScaleSheetLayoutView="124" workbookViewId="0">
      <selection sqref="A1:H1"/>
    </sheetView>
  </sheetViews>
  <sheetFormatPr defaultColWidth="9.81640625" defaultRowHeight="10.5" x14ac:dyDescent="0.25"/>
  <cols>
    <col min="1" max="1" width="32.26953125" style="2" customWidth="1"/>
    <col min="2" max="2" width="1.7265625" style="3" customWidth="1"/>
    <col min="3" max="3" width="10.81640625" style="3" customWidth="1"/>
    <col min="4" max="5" width="10.7265625" style="3" customWidth="1"/>
    <col min="6" max="6" width="10.54296875" style="3" customWidth="1"/>
    <col min="7" max="8" width="10.7265625" style="5" customWidth="1"/>
    <col min="9" max="16384" width="9.81640625" style="1"/>
  </cols>
  <sheetData>
    <row r="1" spans="1:8" ht="11.15" customHeight="1" x14ac:dyDescent="0.25">
      <c r="A1" s="533" t="s">
        <v>0</v>
      </c>
      <c r="B1" s="533"/>
      <c r="C1" s="533"/>
      <c r="D1" s="533"/>
      <c r="E1" s="533"/>
      <c r="F1" s="533"/>
      <c r="G1" s="533"/>
      <c r="H1" s="533"/>
    </row>
    <row r="2" spans="1:8" ht="11.15" customHeight="1" x14ac:dyDescent="0.25">
      <c r="A2" s="534" t="s">
        <v>120</v>
      </c>
      <c r="B2" s="534"/>
      <c r="C2" s="534"/>
      <c r="D2" s="534"/>
      <c r="E2" s="534"/>
      <c r="F2" s="534"/>
      <c r="G2" s="534"/>
      <c r="H2" s="534"/>
    </row>
    <row r="3" spans="1:8" ht="11.15" customHeight="1" x14ac:dyDescent="0.25">
      <c r="A3" s="535" t="s">
        <v>21</v>
      </c>
      <c r="B3" s="535"/>
      <c r="C3" s="535"/>
      <c r="D3" s="535"/>
      <c r="E3" s="535"/>
      <c r="F3" s="535"/>
      <c r="G3" s="535"/>
      <c r="H3" s="535"/>
    </row>
    <row r="4" spans="1:8" ht="11.15" customHeight="1" x14ac:dyDescent="0.25">
      <c r="D4" s="19"/>
      <c r="E4" s="19"/>
      <c r="F4" s="19"/>
      <c r="G4" s="4"/>
    </row>
    <row r="5" spans="1:8" ht="15" customHeight="1" x14ac:dyDescent="0.25">
      <c r="A5" s="6" t="s">
        <v>121</v>
      </c>
      <c r="B5" s="7"/>
      <c r="C5" s="8"/>
      <c r="D5" s="493" t="s">
        <v>81</v>
      </c>
      <c r="E5" s="494">
        <v>43435</v>
      </c>
      <c r="F5" s="9" t="s">
        <v>1</v>
      </c>
    </row>
    <row r="6" spans="1:8" ht="13" customHeight="1" x14ac:dyDescent="0.25">
      <c r="A6" s="500" t="s">
        <v>122</v>
      </c>
      <c r="B6" s="10"/>
      <c r="C6" s="11"/>
      <c r="D6" s="12">
        <v>74854</v>
      </c>
      <c r="E6" s="12">
        <v>62047</v>
      </c>
      <c r="F6" s="13">
        <v>20.640804551388459</v>
      </c>
      <c r="G6" s="482"/>
      <c r="H6" s="515"/>
    </row>
    <row r="7" spans="1:8" ht="13" customHeight="1" x14ac:dyDescent="0.25">
      <c r="A7" s="501" t="s">
        <v>123</v>
      </c>
      <c r="B7" s="10"/>
      <c r="C7" s="62"/>
      <c r="D7" s="427">
        <v>18413</v>
      </c>
      <c r="E7" s="427">
        <v>30924</v>
      </c>
      <c r="F7" s="428">
        <v>-40.457250032337342</v>
      </c>
      <c r="G7" s="482"/>
      <c r="H7" s="515"/>
    </row>
    <row r="8" spans="1:8" ht="13" customHeight="1" x14ac:dyDescent="0.25">
      <c r="A8" s="500" t="s">
        <v>124</v>
      </c>
      <c r="B8" s="10"/>
      <c r="C8" s="11"/>
      <c r="D8" s="12">
        <v>24181</v>
      </c>
      <c r="E8" s="12">
        <v>28164</v>
      </c>
      <c r="F8" s="13">
        <v>-14.142167305780429</v>
      </c>
      <c r="G8" s="483"/>
      <c r="H8" s="515"/>
    </row>
    <row r="9" spans="1:8" ht="13" customHeight="1" x14ac:dyDescent="0.25">
      <c r="A9" s="501" t="s">
        <v>125</v>
      </c>
      <c r="B9" s="10"/>
      <c r="C9" s="62"/>
      <c r="D9" s="427">
        <v>34212</v>
      </c>
      <c r="E9" s="427">
        <v>35686</v>
      </c>
      <c r="F9" s="428">
        <v>-4.1304713332959704</v>
      </c>
      <c r="G9" s="482"/>
      <c r="H9" s="515"/>
    </row>
    <row r="10" spans="1:8" ht="13" customHeight="1" x14ac:dyDescent="0.25">
      <c r="A10" s="500" t="s">
        <v>126</v>
      </c>
      <c r="B10" s="10"/>
      <c r="C10" s="11"/>
      <c r="D10" s="12">
        <v>21307</v>
      </c>
      <c r="E10" s="12">
        <v>20786</v>
      </c>
      <c r="F10" s="13">
        <v>2.5064947560858197</v>
      </c>
      <c r="G10" s="483"/>
      <c r="H10" s="515"/>
    </row>
    <row r="11" spans="1:8" ht="13" customHeight="1" x14ac:dyDescent="0.25">
      <c r="A11" s="501" t="s">
        <v>127</v>
      </c>
      <c r="B11" s="10"/>
      <c r="C11" s="62"/>
      <c r="D11" s="427">
        <v>172967</v>
      </c>
      <c r="E11" s="427">
        <v>177607</v>
      </c>
      <c r="F11" s="428">
        <v>-2.6125096420749228</v>
      </c>
      <c r="G11" s="482"/>
      <c r="H11" s="515"/>
    </row>
    <row r="12" spans="1:8" ht="13" customHeight="1" x14ac:dyDescent="0.25">
      <c r="A12" s="500" t="s">
        <v>128</v>
      </c>
      <c r="B12" s="10"/>
      <c r="C12" s="11"/>
      <c r="D12" s="12">
        <v>92610</v>
      </c>
      <c r="E12" s="12">
        <v>94315</v>
      </c>
      <c r="F12" s="13">
        <v>-1.8077718284472244</v>
      </c>
      <c r="G12" s="482"/>
      <c r="H12" s="515"/>
    </row>
    <row r="13" spans="1:8" ht="13" customHeight="1" x14ac:dyDescent="0.25">
      <c r="A13" s="307" t="s">
        <v>129</v>
      </c>
      <c r="B13" s="14"/>
      <c r="C13" s="62"/>
      <c r="D13" s="427">
        <v>107385</v>
      </c>
      <c r="E13" s="427">
        <v>108602</v>
      </c>
      <c r="F13" s="428">
        <v>-1.1206055137106152</v>
      </c>
      <c r="G13" s="482"/>
      <c r="H13" s="515"/>
    </row>
    <row r="14" spans="1:8" ht="13" customHeight="1" x14ac:dyDescent="0.25">
      <c r="A14" s="500" t="s">
        <v>132</v>
      </c>
      <c r="B14" s="14"/>
      <c r="C14" s="11"/>
      <c r="D14" s="12">
        <v>50168</v>
      </c>
      <c r="E14" s="12">
        <v>0</v>
      </c>
      <c r="F14" s="13" t="s">
        <v>215</v>
      </c>
      <c r="G14" s="482"/>
      <c r="H14" s="515"/>
    </row>
    <row r="15" spans="1:8" ht="13" customHeight="1" x14ac:dyDescent="0.25">
      <c r="A15" s="502" t="s">
        <v>145</v>
      </c>
      <c r="B15" s="10"/>
      <c r="C15" s="62"/>
      <c r="D15" s="427">
        <v>144464</v>
      </c>
      <c r="E15" s="427">
        <v>145610</v>
      </c>
      <c r="F15" s="428">
        <v>-0.78703385756472288</v>
      </c>
      <c r="G15" s="484"/>
      <c r="H15" s="515"/>
    </row>
    <row r="16" spans="1:8" ht="13" customHeight="1" x14ac:dyDescent="0.25">
      <c r="A16" s="95" t="s">
        <v>130</v>
      </c>
      <c r="B16" s="62"/>
      <c r="C16" s="11"/>
      <c r="D16" s="12">
        <v>49525</v>
      </c>
      <c r="E16" s="12">
        <v>50247</v>
      </c>
      <c r="F16" s="13">
        <v>-1.4369017055744671</v>
      </c>
      <c r="G16" s="485"/>
      <c r="H16" s="515"/>
    </row>
    <row r="17" spans="1:8" ht="13" customHeight="1" thickBot="1" x14ac:dyDescent="0.3">
      <c r="A17" s="503" t="s">
        <v>131</v>
      </c>
      <c r="B17" s="486"/>
      <c r="C17" s="487"/>
      <c r="D17" s="488">
        <v>617119</v>
      </c>
      <c r="E17" s="488">
        <v>576381</v>
      </c>
      <c r="F17" s="489">
        <v>7.0678943268428274</v>
      </c>
      <c r="G17" s="483"/>
      <c r="H17" s="515"/>
    </row>
    <row r="18" spans="1:8" ht="11.15" customHeight="1" x14ac:dyDescent="0.25">
      <c r="C18" s="454"/>
      <c r="D18" s="18"/>
      <c r="E18" s="18"/>
      <c r="F18" s="19"/>
      <c r="G18" s="482"/>
      <c r="H18" s="515"/>
    </row>
    <row r="19" spans="1:8" ht="15" customHeight="1" x14ac:dyDescent="0.25">
      <c r="A19" s="20" t="s">
        <v>133</v>
      </c>
      <c r="B19" s="7"/>
      <c r="C19" s="8"/>
      <c r="D19" s="21"/>
      <c r="E19" s="21"/>
      <c r="F19" s="22"/>
      <c r="G19" s="482"/>
      <c r="H19" s="515"/>
    </row>
    <row r="20" spans="1:8" ht="13" customHeight="1" x14ac:dyDescent="0.25">
      <c r="A20" s="500" t="s">
        <v>134</v>
      </c>
      <c r="B20" s="10"/>
      <c r="C20" s="11"/>
      <c r="D20" s="24">
        <v>1994</v>
      </c>
      <c r="E20" s="24">
        <v>2436</v>
      </c>
      <c r="F20" s="13">
        <v>-18.144499178981931</v>
      </c>
      <c r="G20" s="485"/>
      <c r="H20" s="515"/>
    </row>
    <row r="21" spans="1:8" ht="13" customHeight="1" x14ac:dyDescent="0.25">
      <c r="A21" s="501" t="s">
        <v>135</v>
      </c>
      <c r="B21" s="10"/>
      <c r="C21" s="62"/>
      <c r="D21" s="427">
        <v>16701</v>
      </c>
      <c r="E21" s="427">
        <v>11238</v>
      </c>
      <c r="F21" s="428">
        <v>48.611852642818995</v>
      </c>
      <c r="G21" s="482"/>
      <c r="H21" s="515"/>
    </row>
    <row r="22" spans="1:8" ht="13" customHeight="1" x14ac:dyDescent="0.25">
      <c r="A22" s="500" t="s">
        <v>136</v>
      </c>
      <c r="B22" s="10"/>
      <c r="C22" s="11"/>
      <c r="D22" s="24">
        <v>1367</v>
      </c>
      <c r="E22" s="24">
        <v>964</v>
      </c>
      <c r="F22" s="13">
        <v>41.804979253112037</v>
      </c>
      <c r="G22" s="482"/>
      <c r="H22" s="515"/>
    </row>
    <row r="23" spans="1:8" ht="13" customHeight="1" x14ac:dyDescent="0.25">
      <c r="A23" s="501" t="s">
        <v>221</v>
      </c>
      <c r="B23" s="10"/>
      <c r="C23" s="62"/>
      <c r="D23" s="427">
        <v>5822</v>
      </c>
      <c r="E23" s="427">
        <v>0</v>
      </c>
      <c r="F23" s="428" t="s">
        <v>215</v>
      </c>
      <c r="G23" s="482"/>
      <c r="H23" s="463"/>
    </row>
    <row r="24" spans="1:8" ht="13" customHeight="1" x14ac:dyDescent="0.25">
      <c r="A24" s="500" t="s">
        <v>137</v>
      </c>
      <c r="B24" s="10"/>
      <c r="C24" s="11"/>
      <c r="D24" s="24">
        <v>98506</v>
      </c>
      <c r="E24" s="24">
        <v>86826</v>
      </c>
      <c r="F24" s="13">
        <v>13.452191739801433</v>
      </c>
      <c r="G24" s="482"/>
      <c r="H24" s="515"/>
    </row>
    <row r="25" spans="1:8" ht="13" customHeight="1" x14ac:dyDescent="0.25">
      <c r="A25" s="501" t="s">
        <v>138</v>
      </c>
      <c r="B25" s="10"/>
      <c r="C25" s="62"/>
      <c r="D25" s="427">
        <v>124390</v>
      </c>
      <c r="E25" s="427">
        <v>101464</v>
      </c>
      <c r="F25" s="428">
        <v>22.595206181502792</v>
      </c>
      <c r="G25" s="482"/>
      <c r="H25" s="515"/>
    </row>
    <row r="26" spans="1:8" ht="13" customHeight="1" x14ac:dyDescent="0.25">
      <c r="A26" s="500" t="s">
        <v>146</v>
      </c>
      <c r="B26" s="10"/>
      <c r="C26" s="11"/>
      <c r="D26" s="24">
        <v>96038</v>
      </c>
      <c r="E26" s="24">
        <v>108161</v>
      </c>
      <c r="F26" s="13">
        <v>-11.208291343460209</v>
      </c>
      <c r="G26" s="485"/>
      <c r="H26" s="515"/>
    </row>
    <row r="27" spans="1:8" ht="13" customHeight="1" x14ac:dyDescent="0.25">
      <c r="A27" s="501" t="s">
        <v>139</v>
      </c>
      <c r="B27" s="10"/>
      <c r="C27" s="62"/>
      <c r="D27" s="427">
        <v>45038</v>
      </c>
      <c r="E27" s="427">
        <v>0</v>
      </c>
      <c r="F27" s="428" t="s">
        <v>215</v>
      </c>
      <c r="G27" s="485"/>
      <c r="H27" s="515"/>
    </row>
    <row r="28" spans="1:8" ht="13" customHeight="1" x14ac:dyDescent="0.25">
      <c r="A28" s="500" t="s">
        <v>140</v>
      </c>
      <c r="B28" s="10"/>
      <c r="C28" s="11"/>
      <c r="D28" s="24">
        <v>4653</v>
      </c>
      <c r="E28" s="24">
        <v>4699</v>
      </c>
      <c r="F28" s="13">
        <v>-0.97893168759310978</v>
      </c>
      <c r="G28" s="485"/>
      <c r="H28" s="515"/>
    </row>
    <row r="29" spans="1:8" ht="13" customHeight="1" x14ac:dyDescent="0.25">
      <c r="A29" s="504" t="s">
        <v>141</v>
      </c>
      <c r="B29" s="490"/>
      <c r="C29" s="491"/>
      <c r="D29" s="429">
        <v>25361</v>
      </c>
      <c r="E29" s="429">
        <v>26515</v>
      </c>
      <c r="F29" s="430">
        <v>-4.352253441448239</v>
      </c>
      <c r="G29" s="388"/>
      <c r="H29" s="515"/>
    </row>
    <row r="30" spans="1:8" ht="13" customHeight="1" x14ac:dyDescent="0.25">
      <c r="A30" s="95" t="s">
        <v>142</v>
      </c>
      <c r="B30" s="11"/>
      <c r="C30" s="496"/>
      <c r="D30" s="12">
        <v>295480</v>
      </c>
      <c r="E30" s="12">
        <v>240839</v>
      </c>
      <c r="F30" s="13">
        <v>22.687770668371819</v>
      </c>
      <c r="G30" s="482"/>
      <c r="H30" s="515"/>
    </row>
    <row r="31" spans="1:8" ht="13" customHeight="1" x14ac:dyDescent="0.25">
      <c r="A31" s="505" t="s">
        <v>143</v>
      </c>
      <c r="B31" s="443"/>
      <c r="C31" s="444"/>
      <c r="D31" s="445">
        <v>321639</v>
      </c>
      <c r="E31" s="445">
        <v>335542</v>
      </c>
      <c r="F31" s="446">
        <v>-4.143445529918754</v>
      </c>
      <c r="G31" s="482"/>
      <c r="H31" s="515"/>
    </row>
    <row r="32" spans="1:8" ht="13" customHeight="1" thickBot="1" x14ac:dyDescent="0.3">
      <c r="A32" s="506" t="s">
        <v>144</v>
      </c>
      <c r="B32" s="492"/>
      <c r="C32" s="15"/>
      <c r="D32" s="16">
        <v>617119</v>
      </c>
      <c r="E32" s="16">
        <v>576381</v>
      </c>
      <c r="F32" s="17">
        <v>7.0678943268428274</v>
      </c>
      <c r="G32" s="482"/>
      <c r="H32" s="515"/>
    </row>
    <row r="33" spans="1:8" ht="11.15" customHeight="1" x14ac:dyDescent="0.25">
      <c r="A33" s="27"/>
      <c r="B33" s="28"/>
      <c r="C33" s="10"/>
      <c r="D33" s="29"/>
      <c r="E33" s="30"/>
      <c r="F33" s="29"/>
    </row>
    <row r="34" spans="1:8" ht="18.75" customHeight="1" x14ac:dyDescent="0.25">
      <c r="A34" s="31"/>
      <c r="B34" s="32"/>
      <c r="C34" s="538" t="s">
        <v>150</v>
      </c>
      <c r="D34" s="538"/>
      <c r="E34" s="32"/>
      <c r="F34" s="33"/>
      <c r="G34" s="34"/>
      <c r="H34" s="35"/>
    </row>
    <row r="35" spans="1:8" ht="15" customHeight="1" x14ac:dyDescent="0.25">
      <c r="A35" s="20" t="s">
        <v>147</v>
      </c>
      <c r="B35" s="37"/>
      <c r="C35" s="38" t="s">
        <v>148</v>
      </c>
      <c r="D35" s="38" t="s">
        <v>149</v>
      </c>
      <c r="E35" s="32"/>
      <c r="F35" s="32"/>
      <c r="G35" s="36"/>
      <c r="H35" s="39"/>
    </row>
    <row r="36" spans="1:8" ht="13" customHeight="1" x14ac:dyDescent="0.25">
      <c r="A36" s="31" t="s">
        <v>151</v>
      </c>
      <c r="B36" s="32"/>
      <c r="C36" s="40"/>
      <c r="D36" s="41"/>
      <c r="E36" s="32"/>
      <c r="F36" s="32"/>
      <c r="G36" s="36"/>
      <c r="H36" s="42"/>
    </row>
    <row r="37" spans="1:8" ht="13" customHeight="1" x14ac:dyDescent="0.25">
      <c r="A37" s="43" t="s">
        <v>152</v>
      </c>
      <c r="B37" s="44"/>
      <c r="C37" s="513">
        <v>0.50196784227759506</v>
      </c>
      <c r="D37" s="513">
        <v>8.1378558382963942E-2</v>
      </c>
      <c r="E37" s="32"/>
      <c r="F37" s="32"/>
      <c r="G37" s="36"/>
      <c r="H37" s="45"/>
    </row>
    <row r="38" spans="1:8" ht="13" customHeight="1" x14ac:dyDescent="0.25">
      <c r="A38" s="46" t="s">
        <v>153</v>
      </c>
      <c r="B38" s="44"/>
      <c r="C38" s="53">
        <v>5.926689025746687E-2</v>
      </c>
      <c r="D38" s="53">
        <v>3.947212505786054E-2</v>
      </c>
      <c r="E38" s="32"/>
      <c r="F38" s="32"/>
      <c r="G38" s="36"/>
      <c r="H38" s="45"/>
    </row>
    <row r="39" spans="1:8" ht="13" customHeight="1" x14ac:dyDescent="0.25">
      <c r="A39" s="43" t="s">
        <v>2</v>
      </c>
      <c r="B39" s="44"/>
      <c r="C39" s="513">
        <v>0.19086500256563851</v>
      </c>
      <c r="D39" s="513">
        <v>1.7500000000004439E-2</v>
      </c>
      <c r="E39" s="32"/>
      <c r="F39" s="32"/>
      <c r="G39" s="36"/>
      <c r="H39" s="45"/>
    </row>
    <row r="40" spans="1:8" ht="13" customHeight="1" x14ac:dyDescent="0.25">
      <c r="A40" s="46" t="s">
        <v>154</v>
      </c>
      <c r="B40" s="44"/>
      <c r="C40" s="53">
        <v>1.1510649266774788E-2</v>
      </c>
      <c r="D40" s="53">
        <v>3.9911130563427676E-2</v>
      </c>
      <c r="E40" s="32"/>
      <c r="F40" s="32"/>
      <c r="G40" s="36"/>
      <c r="H40" s="45"/>
    </row>
    <row r="41" spans="1:8" ht="13" customHeight="1" x14ac:dyDescent="0.25">
      <c r="A41" s="43" t="s">
        <v>155</v>
      </c>
      <c r="B41" s="44"/>
      <c r="C41" s="513">
        <v>1.176217135881574E-3</v>
      </c>
      <c r="D41" s="513">
        <v>0.36749999999999999</v>
      </c>
      <c r="E41" s="32"/>
      <c r="F41" s="32"/>
      <c r="G41" s="36"/>
      <c r="H41" s="45"/>
    </row>
    <row r="42" spans="1:8" ht="13" customHeight="1" x14ac:dyDescent="0.25">
      <c r="A42" s="46" t="s">
        <v>156</v>
      </c>
      <c r="B42" s="44"/>
      <c r="C42" s="53">
        <v>0.1911583098536711</v>
      </c>
      <c r="D42" s="53">
        <v>8.4808317352298934E-2</v>
      </c>
      <c r="E42" s="32"/>
      <c r="F42" s="32"/>
      <c r="G42" s="36"/>
      <c r="H42" s="45"/>
    </row>
    <row r="43" spans="1:8" ht="13" customHeight="1" x14ac:dyDescent="0.25">
      <c r="A43" s="43" t="s">
        <v>157</v>
      </c>
      <c r="B43" s="44"/>
      <c r="C43" s="513">
        <v>3.2738763460449342E-2</v>
      </c>
      <c r="D43" s="513">
        <v>5.7704780440779944E-2</v>
      </c>
      <c r="E43" s="32"/>
      <c r="F43" s="32"/>
      <c r="G43" s="36"/>
      <c r="H43" s="45"/>
    </row>
    <row r="44" spans="1:8" ht="13" customHeight="1" x14ac:dyDescent="0.25">
      <c r="A44" s="460" t="s">
        <v>158</v>
      </c>
      <c r="B44" s="460"/>
      <c r="C44" s="514">
        <v>1.1316325182522674E-2</v>
      </c>
      <c r="D44" s="514">
        <v>0.10037588246444656</v>
      </c>
      <c r="E44" s="32"/>
      <c r="F44" s="32"/>
      <c r="G44" s="36"/>
      <c r="H44" s="45"/>
    </row>
    <row r="45" spans="1:8" ht="13" customHeight="1" thickBot="1" x14ac:dyDescent="0.3">
      <c r="A45" s="47" t="s">
        <v>159</v>
      </c>
      <c r="B45" s="48"/>
      <c r="C45" s="49">
        <v>1</v>
      </c>
      <c r="D45" s="49">
        <v>6.6657493721720446E-2</v>
      </c>
      <c r="E45" s="32"/>
      <c r="F45" s="32"/>
      <c r="G45" s="36"/>
      <c r="H45" s="45"/>
    </row>
    <row r="46" spans="1:8" ht="11.15" customHeight="1" x14ac:dyDescent="0.25">
      <c r="A46" s="50"/>
      <c r="B46" s="32"/>
      <c r="C46" s="51"/>
      <c r="D46" s="52"/>
      <c r="E46" s="32"/>
      <c r="F46" s="32"/>
      <c r="G46" s="36"/>
      <c r="H46" s="34"/>
    </row>
    <row r="47" spans="1:8" ht="13" customHeight="1" x14ac:dyDescent="0.25">
      <c r="A47" s="31" t="s">
        <v>160</v>
      </c>
      <c r="B47" s="32"/>
      <c r="C47" s="53">
        <v>0.91516819674073235</v>
      </c>
      <c r="D47" s="52"/>
      <c r="E47" s="32"/>
      <c r="F47" s="32"/>
      <c r="G47" s="36"/>
      <c r="H47" s="45"/>
    </row>
    <row r="48" spans="1:8" ht="13" customHeight="1" thickBot="1" x14ac:dyDescent="0.3">
      <c r="A48" s="449" t="s">
        <v>161</v>
      </c>
      <c r="B48" s="479"/>
      <c r="C48" s="480">
        <v>8.4831803259267563E-2</v>
      </c>
      <c r="D48" s="52"/>
      <c r="E48" s="32"/>
      <c r="F48" s="32"/>
      <c r="G48" s="36"/>
      <c r="H48" s="45"/>
    </row>
    <row r="49" spans="1:8" ht="11.15" customHeight="1" x14ac:dyDescent="0.25">
      <c r="A49" s="31"/>
      <c r="B49" s="32"/>
      <c r="C49" s="32"/>
      <c r="D49" s="32"/>
      <c r="E49" s="32"/>
      <c r="F49" s="32"/>
      <c r="G49" s="36"/>
      <c r="H49" s="36"/>
    </row>
    <row r="50" spans="1:8" ht="11.15" customHeight="1" x14ac:dyDescent="0.25">
      <c r="A50" s="31"/>
      <c r="B50" s="32"/>
      <c r="C50" s="32"/>
      <c r="D50" s="32"/>
      <c r="E50" s="32"/>
      <c r="F50" s="32"/>
      <c r="G50" s="36"/>
      <c r="H50" s="36"/>
    </row>
    <row r="51" spans="1:8" ht="15" customHeight="1" x14ac:dyDescent="0.25">
      <c r="A51" s="6" t="s">
        <v>164</v>
      </c>
      <c r="B51" s="55"/>
      <c r="C51" s="56">
        <v>2019</v>
      </c>
      <c r="D51" s="56">
        <v>2020</v>
      </c>
      <c r="E51" s="56">
        <v>2021</v>
      </c>
      <c r="F51" s="56">
        <v>2022</v>
      </c>
      <c r="G51" s="56">
        <v>2023</v>
      </c>
      <c r="H51" s="56" t="s">
        <v>216</v>
      </c>
    </row>
    <row r="52" spans="1:8" s="59" customFormat="1" ht="13" customHeight="1" thickBot="1" x14ac:dyDescent="0.3">
      <c r="A52" s="57" t="s">
        <v>165</v>
      </c>
      <c r="B52" s="58"/>
      <c r="C52" s="54">
        <v>5.3865516409364364E-2</v>
      </c>
      <c r="D52" s="54">
        <v>9.8041465438106823E-2</v>
      </c>
      <c r="E52" s="54">
        <v>0.11073773080263252</v>
      </c>
      <c r="F52" s="54">
        <v>2.0524302720368811E-2</v>
      </c>
      <c r="G52" s="54">
        <v>0.22742876704283427</v>
      </c>
      <c r="H52" s="54">
        <v>0.48940221758669328</v>
      </c>
    </row>
    <row r="53" spans="1:8" s="59" customFormat="1" x14ac:dyDescent="0.25">
      <c r="A53" s="60"/>
      <c r="B53" s="61"/>
      <c r="C53" s="53"/>
      <c r="D53" s="53"/>
      <c r="E53" s="53"/>
      <c r="F53" s="53"/>
      <c r="G53" s="53"/>
      <c r="H53" s="53"/>
    </row>
    <row r="54" spans="1:8" ht="11.15" customHeight="1" x14ac:dyDescent="0.25">
      <c r="A54" s="540" t="s">
        <v>162</v>
      </c>
      <c r="B54" s="540"/>
      <c r="C54" s="540"/>
      <c r="D54" s="540"/>
      <c r="E54" s="540"/>
      <c r="F54" s="540"/>
    </row>
    <row r="55" spans="1:8" ht="11.15" customHeight="1" x14ac:dyDescent="0.25">
      <c r="A55" s="539" t="s">
        <v>163</v>
      </c>
      <c r="B55" s="539"/>
      <c r="C55" s="539"/>
      <c r="D55" s="539"/>
      <c r="E55" s="539"/>
      <c r="F55" s="539"/>
      <c r="G55" s="539"/>
      <c r="H55" s="539"/>
    </row>
  </sheetData>
  <mergeCells count="6">
    <mergeCell ref="A1:H1"/>
    <mergeCell ref="A2:H2"/>
    <mergeCell ref="A3:H3"/>
    <mergeCell ref="C34:D34"/>
    <mergeCell ref="A55:H55"/>
    <mergeCell ref="A54:F54"/>
  </mergeCells>
  <pageMargins left="0.19685039370078741" right="0.31496062992125984" top="0.78740157480314965" bottom="0.23622047244094491" header="0" footer="0"/>
  <pageSetup orientation="portrait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30721" r:id="rId5">
          <objectPr defaultSize="0" autoPict="0" r:id="rId6">
            <anchor moveWithCells="1" sizeWithCells="1">
              <from>
                <xdr:col>6</xdr:col>
                <xdr:colOff>0</xdr:colOff>
                <xdr:row>40</xdr:row>
                <xdr:rowOff>0</xdr:rowOff>
              </from>
              <to>
                <xdr:col>6</xdr:col>
                <xdr:colOff>0</xdr:colOff>
                <xdr:row>40</xdr:row>
                <xdr:rowOff>0</xdr:rowOff>
              </to>
            </anchor>
          </objectPr>
        </oleObject>
      </mc:Choice>
      <mc:Fallback>
        <oleObject progId="Word.Picture.8" shapeId="30721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9"/>
  <sheetViews>
    <sheetView showGridLines="0" view="pageBreakPreview" topLeftCell="A8" zoomScaleSheetLayoutView="100" workbookViewId="0">
      <selection activeCell="F18" sqref="F18"/>
    </sheetView>
  </sheetViews>
  <sheetFormatPr defaultColWidth="9.81640625" defaultRowHeight="15.5" outlineLevelRow="1" x14ac:dyDescent="0.35"/>
  <cols>
    <col min="1" max="1" width="49.26953125" style="163" customWidth="1"/>
    <col min="2" max="2" width="1.453125" style="163" customWidth="1"/>
    <col min="3" max="3" width="10.7265625" style="163" customWidth="1"/>
    <col min="4" max="4" width="7.7265625" style="163" bestFit="1" customWidth="1"/>
    <col min="5" max="5" width="10.7265625" style="163" customWidth="1"/>
    <col min="6" max="6" width="15.1796875" style="163" customWidth="1"/>
    <col min="7" max="16384" width="9.81640625" style="163"/>
  </cols>
  <sheetData>
    <row r="1" spans="1:6" ht="36" customHeight="1" x14ac:dyDescent="0.4">
      <c r="A1" s="541" t="s">
        <v>0</v>
      </c>
      <c r="B1" s="541"/>
      <c r="C1" s="541"/>
      <c r="D1" s="541"/>
      <c r="E1" s="541"/>
    </row>
    <row r="2" spans="1:6" ht="15" customHeight="1" x14ac:dyDescent="0.4">
      <c r="A2" s="542" t="s">
        <v>3</v>
      </c>
      <c r="B2" s="542"/>
      <c r="C2" s="542"/>
      <c r="D2" s="542"/>
      <c r="E2" s="542"/>
      <c r="F2" s="165"/>
    </row>
    <row r="3" spans="1:6" ht="15" customHeight="1" x14ac:dyDescent="0.4">
      <c r="A3" s="543" t="s">
        <v>21</v>
      </c>
      <c r="B3" s="543"/>
      <c r="C3" s="543"/>
      <c r="D3" s="543"/>
      <c r="E3" s="543"/>
      <c r="F3" s="165"/>
    </row>
    <row r="4" spans="1:6" ht="18" x14ac:dyDescent="0.4">
      <c r="A4" s="544"/>
      <c r="B4" s="544"/>
      <c r="C4" s="544"/>
      <c r="D4" s="544"/>
      <c r="E4" s="544"/>
      <c r="F4" s="165"/>
    </row>
    <row r="5" spans="1:6" x14ac:dyDescent="0.35">
      <c r="A5" s="167"/>
      <c r="B5" s="167"/>
      <c r="C5" s="167"/>
      <c r="D5" s="167"/>
      <c r="E5" s="167"/>
      <c r="F5" s="167"/>
    </row>
    <row r="6" spans="1:6" ht="19.5" x14ac:dyDescent="0.45">
      <c r="A6" s="170"/>
      <c r="B6" s="170"/>
      <c r="C6" s="545">
        <v>2019</v>
      </c>
      <c r="D6" s="545"/>
      <c r="E6" s="545"/>
    </row>
    <row r="7" spans="1:6" ht="15.75" hidden="1" customHeight="1" x14ac:dyDescent="0.35">
      <c r="A7" s="170"/>
      <c r="B7" s="170"/>
      <c r="C7" s="172"/>
      <c r="D7" s="172"/>
      <c r="E7" s="172"/>
    </row>
    <row r="8" spans="1:6" ht="31" x14ac:dyDescent="0.35">
      <c r="A8" s="173"/>
      <c r="B8" s="174"/>
      <c r="C8" s="175" t="s">
        <v>79</v>
      </c>
      <c r="D8" s="176" t="s">
        <v>23</v>
      </c>
      <c r="E8" s="175" t="s">
        <v>80</v>
      </c>
      <c r="F8" s="177"/>
    </row>
    <row r="9" spans="1:6" x14ac:dyDescent="0.35">
      <c r="A9" s="178" t="s">
        <v>25</v>
      </c>
      <c r="B9" s="178"/>
      <c r="C9" s="179">
        <v>115938</v>
      </c>
      <c r="D9" s="179"/>
      <c r="E9" s="179">
        <f t="shared" ref="E9:E30" si="0">+C9+D9</f>
        <v>115938</v>
      </c>
    </row>
    <row r="10" spans="1:6" x14ac:dyDescent="0.35">
      <c r="A10" s="180" t="s">
        <v>5</v>
      </c>
      <c r="B10" s="178"/>
      <c r="C10" s="181">
        <v>73144</v>
      </c>
      <c r="D10" s="181"/>
      <c r="E10" s="181">
        <f t="shared" si="0"/>
        <v>73144</v>
      </c>
    </row>
    <row r="11" spans="1:6" x14ac:dyDescent="0.35">
      <c r="A11" s="180" t="s">
        <v>6</v>
      </c>
      <c r="B11" s="178"/>
      <c r="C11" s="181">
        <f>C9-C10</f>
        <v>42794</v>
      </c>
      <c r="D11" s="181"/>
      <c r="E11" s="181">
        <f>E9-E10</f>
        <v>42794</v>
      </c>
    </row>
    <row r="12" spans="1:6" x14ac:dyDescent="0.35">
      <c r="A12" s="182" t="s">
        <v>7</v>
      </c>
      <c r="B12" s="183"/>
      <c r="C12" s="179">
        <v>4697</v>
      </c>
      <c r="D12" s="179"/>
      <c r="E12" s="179">
        <f t="shared" si="0"/>
        <v>4697</v>
      </c>
    </row>
    <row r="13" spans="1:6" x14ac:dyDescent="0.35">
      <c r="A13" s="182" t="s">
        <v>8</v>
      </c>
      <c r="B13" s="183"/>
      <c r="C13" s="179">
        <v>28720</v>
      </c>
      <c r="D13" s="179"/>
      <c r="E13" s="179">
        <f t="shared" si="0"/>
        <v>28720</v>
      </c>
    </row>
    <row r="14" spans="1:6" outlineLevel="1" x14ac:dyDescent="0.35">
      <c r="A14" s="184" t="s">
        <v>9</v>
      </c>
      <c r="B14" s="178"/>
      <c r="C14" s="179">
        <v>-22</v>
      </c>
      <c r="D14" s="179"/>
      <c r="E14" s="179">
        <f>+C14+D14</f>
        <v>-22</v>
      </c>
    </row>
    <row r="15" spans="1:6" outlineLevel="1" x14ac:dyDescent="0.35">
      <c r="A15" s="184" t="s">
        <v>10</v>
      </c>
      <c r="B15" s="178"/>
      <c r="C15" s="179">
        <v>377</v>
      </c>
      <c r="D15" s="179"/>
      <c r="E15" s="179">
        <f>+C15+D15</f>
        <v>377</v>
      </c>
    </row>
    <row r="16" spans="1:6" x14ac:dyDescent="0.35">
      <c r="A16" s="184" t="s">
        <v>26</v>
      </c>
      <c r="C16" s="179">
        <f>+C15-C14</f>
        <v>399</v>
      </c>
      <c r="D16" s="179"/>
      <c r="E16" s="179">
        <f>+C16+D16</f>
        <v>399</v>
      </c>
    </row>
    <row r="17" spans="1:6" s="188" customFormat="1" x14ac:dyDescent="0.35">
      <c r="A17" s="185" t="s">
        <v>16</v>
      </c>
      <c r="B17" s="186"/>
      <c r="C17" s="187">
        <f>C11-C12-C13-C16</f>
        <v>8978</v>
      </c>
      <c r="D17" s="187"/>
      <c r="E17" s="187">
        <f>E11-E12-E13-E16</f>
        <v>8978</v>
      </c>
    </row>
    <row r="18" spans="1:6" x14ac:dyDescent="0.35">
      <c r="A18" s="189" t="s">
        <v>11</v>
      </c>
      <c r="B18" s="182"/>
      <c r="C18" s="190">
        <v>254</v>
      </c>
      <c r="D18" s="190"/>
      <c r="E18" s="190">
        <f t="shared" si="0"/>
        <v>254</v>
      </c>
      <c r="F18" s="441">
        <f>+E18+E15</f>
        <v>631</v>
      </c>
    </row>
    <row r="19" spans="1:6" x14ac:dyDescent="0.35">
      <c r="A19" s="183" t="s">
        <v>27</v>
      </c>
      <c r="B19" s="183"/>
      <c r="C19" s="191">
        <v>3470</v>
      </c>
      <c r="D19" s="191"/>
      <c r="E19" s="191">
        <f t="shared" si="0"/>
        <v>3470</v>
      </c>
    </row>
    <row r="20" spans="1:6" x14ac:dyDescent="0.35">
      <c r="A20" s="192" t="s">
        <v>28</v>
      </c>
      <c r="B20" s="183"/>
      <c r="C20" s="190">
        <v>744</v>
      </c>
      <c r="D20" s="190"/>
      <c r="E20" s="190">
        <f t="shared" si="0"/>
        <v>744</v>
      </c>
    </row>
    <row r="21" spans="1:6" x14ac:dyDescent="0.35">
      <c r="A21" s="183" t="s">
        <v>29</v>
      </c>
      <c r="B21" s="183"/>
      <c r="C21" s="179">
        <f>+C19-C20</f>
        <v>2726</v>
      </c>
      <c r="D21" s="179"/>
      <c r="E21" s="179">
        <f t="shared" si="0"/>
        <v>2726</v>
      </c>
    </row>
    <row r="22" spans="1:6" x14ac:dyDescent="0.35">
      <c r="A22" s="193" t="s">
        <v>30</v>
      </c>
      <c r="B22" s="183"/>
      <c r="C22" s="191">
        <v>1187</v>
      </c>
      <c r="D22" s="191"/>
      <c r="E22" s="191">
        <f t="shared" si="0"/>
        <v>1187</v>
      </c>
    </row>
    <row r="23" spans="1:6" x14ac:dyDescent="0.35">
      <c r="A23" s="194" t="s">
        <v>31</v>
      </c>
      <c r="B23" s="182"/>
      <c r="C23" s="191">
        <v>-34</v>
      </c>
      <c r="D23" s="191"/>
      <c r="E23" s="191">
        <f t="shared" si="0"/>
        <v>-34</v>
      </c>
    </row>
    <row r="24" spans="1:6" ht="18" customHeight="1" x14ac:dyDescent="0.35">
      <c r="A24" s="184" t="s">
        <v>32</v>
      </c>
      <c r="B24" s="182"/>
      <c r="C24" s="190">
        <v>10</v>
      </c>
      <c r="D24" s="190"/>
      <c r="E24" s="190">
        <f t="shared" si="0"/>
        <v>10</v>
      </c>
    </row>
    <row r="25" spans="1:6" s="188" customFormat="1" x14ac:dyDescent="0.35">
      <c r="A25" s="195" t="s">
        <v>33</v>
      </c>
      <c r="B25" s="186"/>
      <c r="C25" s="187">
        <f>C21+C22+C23+C24</f>
        <v>3889</v>
      </c>
      <c r="D25" s="187"/>
      <c r="E25" s="187">
        <f t="shared" si="0"/>
        <v>3889</v>
      </c>
      <c r="F25" s="198"/>
    </row>
    <row r="26" spans="1:6" s="188" customFormat="1" ht="18" customHeight="1" x14ac:dyDescent="0.35">
      <c r="A26" s="196" t="s">
        <v>34</v>
      </c>
      <c r="B26" s="196"/>
      <c r="C26" s="197">
        <f>C17-C18-C25</f>
        <v>4835</v>
      </c>
      <c r="D26" s="197"/>
      <c r="E26" s="197">
        <f>E17-E18-E25</f>
        <v>4835</v>
      </c>
      <c r="F26" s="441">
        <f>+E26-E14</f>
        <v>4857</v>
      </c>
    </row>
    <row r="27" spans="1:6" x14ac:dyDescent="0.35">
      <c r="A27" s="178" t="s">
        <v>12</v>
      </c>
      <c r="B27" s="178"/>
      <c r="C27" s="191">
        <v>1930</v>
      </c>
      <c r="D27" s="199"/>
      <c r="E27" s="199">
        <f t="shared" si="0"/>
        <v>1930</v>
      </c>
    </row>
    <row r="28" spans="1:6" x14ac:dyDescent="0.35">
      <c r="A28" s="180" t="s">
        <v>35</v>
      </c>
      <c r="B28" s="178"/>
      <c r="C28" s="181">
        <v>944</v>
      </c>
      <c r="D28" s="181"/>
      <c r="E28" s="181">
        <f>+C28+D28</f>
        <v>944</v>
      </c>
      <c r="F28" s="441">
        <f>+E28+E14</f>
        <v>922</v>
      </c>
    </row>
    <row r="29" spans="1:6" x14ac:dyDescent="0.35">
      <c r="A29" s="196" t="s">
        <v>64</v>
      </c>
      <c r="B29" s="178"/>
      <c r="C29" s="199">
        <f>C26-C27+C28</f>
        <v>3849</v>
      </c>
      <c r="D29" s="199"/>
      <c r="E29" s="199">
        <f>E26-E27+E28</f>
        <v>3849</v>
      </c>
      <c r="F29" s="177"/>
    </row>
    <row r="30" spans="1:6" x14ac:dyDescent="0.35">
      <c r="A30" s="178" t="s">
        <v>65</v>
      </c>
      <c r="B30" s="178"/>
      <c r="C30" s="191">
        <v>0</v>
      </c>
      <c r="D30" s="199"/>
      <c r="E30" s="199">
        <f t="shared" si="0"/>
        <v>0</v>
      </c>
      <c r="F30" s="177"/>
    </row>
    <row r="31" spans="1:6" s="188" customFormat="1" x14ac:dyDescent="0.35">
      <c r="A31" s="200" t="s">
        <v>13</v>
      </c>
      <c r="B31" s="196"/>
      <c r="C31" s="187">
        <f>+C29+C30</f>
        <v>3849</v>
      </c>
      <c r="D31" s="187"/>
      <c r="E31" s="187">
        <f>+E29+E30</f>
        <v>3849</v>
      </c>
      <c r="F31" s="198"/>
    </row>
    <row r="32" spans="1:6" x14ac:dyDescent="0.35">
      <c r="A32" s="178" t="s">
        <v>14</v>
      </c>
      <c r="B32" s="178"/>
      <c r="C32" s="179">
        <f>+C31-C33</f>
        <v>2233</v>
      </c>
      <c r="D32" s="179"/>
      <c r="E32" s="179">
        <f t="shared" ref="E32:E33" si="1">+C32+D32</f>
        <v>2233</v>
      </c>
    </row>
    <row r="33" spans="1:5" x14ac:dyDescent="0.35">
      <c r="A33" s="180" t="s">
        <v>15</v>
      </c>
      <c r="B33" s="178"/>
      <c r="C33" s="181">
        <v>1616</v>
      </c>
      <c r="D33" s="181"/>
      <c r="E33" s="181">
        <f t="shared" si="1"/>
        <v>1616</v>
      </c>
    </row>
    <row r="34" spans="1:5" x14ac:dyDescent="0.35">
      <c r="A34" s="178"/>
      <c r="B34" s="178"/>
      <c r="C34" s="448">
        <f>+C27/C26</f>
        <v>0.39917269906928643</v>
      </c>
      <c r="D34" s="202"/>
      <c r="E34" s="202"/>
    </row>
    <row r="35" spans="1:5" x14ac:dyDescent="0.35">
      <c r="A35" s="203"/>
      <c r="C35" s="204"/>
      <c r="D35" s="204"/>
      <c r="E35" s="204"/>
    </row>
    <row r="36" spans="1:5" hidden="1" x14ac:dyDescent="0.35">
      <c r="A36" s="205"/>
      <c r="C36" s="206"/>
      <c r="D36" s="206"/>
      <c r="E36" s="206"/>
    </row>
    <row r="37" spans="1:5" hidden="1" x14ac:dyDescent="0.35">
      <c r="A37" s="203"/>
      <c r="C37" s="206"/>
      <c r="D37" s="206"/>
      <c r="E37" s="206"/>
    </row>
    <row r="38" spans="1:5" hidden="1" x14ac:dyDescent="0.35">
      <c r="A38" s="203"/>
      <c r="C38" s="206"/>
      <c r="D38" s="206"/>
      <c r="E38" s="206"/>
    </row>
    <row r="39" spans="1:5" hidden="1" x14ac:dyDescent="0.35">
      <c r="A39" s="205"/>
      <c r="C39" s="206"/>
      <c r="D39" s="206"/>
      <c r="E39" s="206"/>
    </row>
    <row r="40" spans="1:5" hidden="1" x14ac:dyDescent="0.35">
      <c r="A40" s="205"/>
      <c r="C40" s="206"/>
      <c r="D40" s="206"/>
      <c r="E40" s="206"/>
    </row>
    <row r="41" spans="1:5" hidden="1" x14ac:dyDescent="0.35">
      <c r="A41" s="203"/>
      <c r="C41" s="206"/>
      <c r="D41" s="206"/>
      <c r="E41" s="206"/>
    </row>
    <row r="42" spans="1:5" hidden="1" x14ac:dyDescent="0.35">
      <c r="A42" s="203"/>
      <c r="C42" s="206"/>
      <c r="D42" s="206"/>
      <c r="E42" s="206"/>
    </row>
    <row r="43" spans="1:5" hidden="1" x14ac:dyDescent="0.35">
      <c r="C43" s="206"/>
      <c r="D43" s="206"/>
      <c r="E43" s="206"/>
    </row>
    <row r="44" spans="1:5" hidden="1" x14ac:dyDescent="0.35">
      <c r="C44" s="206"/>
      <c r="D44" s="206"/>
      <c r="E44" s="206"/>
    </row>
    <row r="45" spans="1:5" hidden="1" x14ac:dyDescent="0.35">
      <c r="C45" s="206"/>
      <c r="D45" s="206"/>
      <c r="E45" s="206"/>
    </row>
    <row r="46" spans="1:5" hidden="1" x14ac:dyDescent="0.35">
      <c r="C46" s="206"/>
      <c r="D46" s="206"/>
      <c r="E46" s="206"/>
    </row>
    <row r="47" spans="1:5" hidden="1" x14ac:dyDescent="0.35">
      <c r="C47" s="206"/>
      <c r="D47" s="206"/>
      <c r="E47" s="206"/>
    </row>
    <row r="48" spans="1:5" hidden="1" x14ac:dyDescent="0.35">
      <c r="C48" s="206"/>
      <c r="D48" s="206"/>
      <c r="E48" s="206"/>
    </row>
    <row r="49" spans="1:6" hidden="1" x14ac:dyDescent="0.35">
      <c r="C49" s="206"/>
      <c r="D49" s="206"/>
      <c r="E49" s="206"/>
    </row>
    <row r="50" spans="1:6" hidden="1" x14ac:dyDescent="0.35">
      <c r="C50" s="206"/>
      <c r="D50" s="206"/>
      <c r="E50" s="206"/>
    </row>
    <row r="51" spans="1:6" hidden="1" x14ac:dyDescent="0.35">
      <c r="C51" s="206"/>
      <c r="D51" s="206"/>
      <c r="E51" s="206"/>
    </row>
    <row r="52" spans="1:6" ht="31" x14ac:dyDescent="0.35">
      <c r="C52" s="175" t="str">
        <f>C8</f>
        <v>1Q 2019 HFM</v>
      </c>
      <c r="D52" s="175" t="s">
        <v>23</v>
      </c>
      <c r="E52" s="175" t="str">
        <f>E8</f>
        <v>1Q 2019 Final</v>
      </c>
    </row>
    <row r="53" spans="1:6" x14ac:dyDescent="0.35">
      <c r="A53" s="207" t="s">
        <v>36</v>
      </c>
      <c r="B53" s="208"/>
      <c r="C53" s="209"/>
      <c r="D53" s="209"/>
      <c r="E53" s="209"/>
    </row>
    <row r="54" spans="1:6" ht="15.75" customHeight="1" x14ac:dyDescent="0.35">
      <c r="A54" s="210" t="s">
        <v>37</v>
      </c>
      <c r="B54" s="182"/>
      <c r="C54" s="211">
        <f>+C17</f>
        <v>8978</v>
      </c>
      <c r="D54" s="211">
        <f>+D17</f>
        <v>0</v>
      </c>
      <c r="E54" s="211">
        <f t="shared" ref="E54:E58" si="2">+C54+D54</f>
        <v>8978</v>
      </c>
    </row>
    <row r="55" spans="1:6" ht="15.75" customHeight="1" x14ac:dyDescent="0.35">
      <c r="A55" s="163" t="s">
        <v>17</v>
      </c>
      <c r="C55" s="179">
        <v>5673</v>
      </c>
      <c r="D55" s="179"/>
      <c r="E55" s="179">
        <f t="shared" si="2"/>
        <v>5673</v>
      </c>
    </row>
    <row r="56" spans="1:6" ht="15.75" customHeight="1" x14ac:dyDescent="0.35">
      <c r="A56" s="184" t="s">
        <v>18</v>
      </c>
      <c r="B56" s="178"/>
      <c r="C56" s="212">
        <f>+C57-C55-C54</f>
        <v>961</v>
      </c>
      <c r="D56" s="212">
        <f>+D57-D55-D54</f>
        <v>0</v>
      </c>
      <c r="E56" s="212">
        <f t="shared" si="2"/>
        <v>961</v>
      </c>
    </row>
    <row r="57" spans="1:6" ht="15.75" customHeight="1" x14ac:dyDescent="0.35">
      <c r="A57" s="213" t="s">
        <v>19</v>
      </c>
      <c r="B57" s="178"/>
      <c r="C57" s="214">
        <v>15612</v>
      </c>
      <c r="D57" s="214"/>
      <c r="E57" s="214">
        <f t="shared" si="2"/>
        <v>15612</v>
      </c>
    </row>
    <row r="58" spans="1:6" s="188" customFormat="1" ht="15.75" customHeight="1" x14ac:dyDescent="0.35">
      <c r="A58" s="215" t="s">
        <v>20</v>
      </c>
      <c r="C58" s="216"/>
      <c r="D58" s="216"/>
      <c r="E58" s="216">
        <f t="shared" si="2"/>
        <v>0</v>
      </c>
    </row>
    <row r="59" spans="1:6" ht="19.5" customHeight="1" x14ac:dyDescent="0.35">
      <c r="C59" s="217"/>
      <c r="D59" s="217"/>
      <c r="E59" s="217"/>
      <c r="F59" s="218"/>
    </row>
  </sheetData>
  <mergeCells count="5">
    <mergeCell ref="A1:E1"/>
    <mergeCell ref="A2:E2"/>
    <mergeCell ref="A3:E3"/>
    <mergeCell ref="A4:E4"/>
    <mergeCell ref="C6:E6"/>
  </mergeCells>
  <printOptions horizontalCentered="1"/>
  <pageMargins left="0.43307086614173229" right="0.31496062992125984" top="0.78740157480314965" bottom="0.23622047244094491" header="0" footer="0"/>
  <pageSetup scale="96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7409" r:id="rId4">
          <objectPr defaultSize="0" autoPict="0" r:id="rId5">
            <anchor moveWithCells="1" sizeWithCells="1">
              <from>
                <xdr:col>5</xdr:col>
                <xdr:colOff>0</xdr:colOff>
                <xdr:row>58</xdr:row>
                <xdr:rowOff>12700</xdr:rowOff>
              </from>
              <to>
                <xdr:col>5</xdr:col>
                <xdr:colOff>0</xdr:colOff>
                <xdr:row>59</xdr:row>
                <xdr:rowOff>0</xdr:rowOff>
              </to>
            </anchor>
          </objectPr>
        </oleObject>
      </mc:Choice>
      <mc:Fallback>
        <oleObject progId="Word.Picture.8" shapeId="1740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59"/>
  <sheetViews>
    <sheetView showGridLines="0" view="pageBreakPreview" zoomScale="80" zoomScaleSheetLayoutView="80" workbookViewId="0">
      <selection activeCell="C9" sqref="C9"/>
    </sheetView>
  </sheetViews>
  <sheetFormatPr defaultColWidth="9.81640625" defaultRowHeight="15.5" outlineLevelRow="1" x14ac:dyDescent="0.35"/>
  <cols>
    <col min="1" max="1" width="49.26953125" style="163" customWidth="1"/>
    <col min="2" max="2" width="1.453125" style="163" customWidth="1"/>
    <col min="3" max="5" width="10.7265625" style="163" customWidth="1"/>
    <col min="6" max="6" width="15.1796875" style="163" customWidth="1"/>
    <col min="7" max="7" width="13.1796875" style="163" customWidth="1"/>
    <col min="8" max="8" width="49.26953125" style="163" customWidth="1"/>
    <col min="9" max="9" width="1.26953125" style="163" customWidth="1"/>
    <col min="10" max="12" width="10.7265625" style="163" customWidth="1"/>
    <col min="13" max="13" width="9.81640625" style="163"/>
    <col min="14" max="14" width="11.7265625" style="163" bestFit="1" customWidth="1"/>
    <col min="15" max="16384" width="9.81640625" style="163"/>
  </cols>
  <sheetData>
    <row r="1" spans="1:15" ht="36" customHeight="1" x14ac:dyDescent="0.4">
      <c r="A1" s="541" t="s">
        <v>0</v>
      </c>
      <c r="B1" s="541"/>
      <c r="C1" s="541"/>
      <c r="D1" s="541"/>
      <c r="E1" s="541"/>
      <c r="G1" s="164"/>
      <c r="H1" s="164"/>
      <c r="I1" s="164"/>
    </row>
    <row r="2" spans="1:15" ht="15" customHeight="1" x14ac:dyDescent="0.4">
      <c r="A2" s="542" t="s">
        <v>3</v>
      </c>
      <c r="B2" s="542"/>
      <c r="C2" s="542"/>
      <c r="D2" s="542"/>
      <c r="E2" s="542"/>
      <c r="F2" s="165"/>
      <c r="G2" s="166"/>
      <c r="H2" s="166"/>
      <c r="I2" s="166"/>
    </row>
    <row r="3" spans="1:15" ht="15" customHeight="1" x14ac:dyDescent="0.4">
      <c r="A3" s="543" t="s">
        <v>21</v>
      </c>
      <c r="B3" s="543"/>
      <c r="C3" s="543"/>
      <c r="D3" s="543"/>
      <c r="E3" s="543"/>
      <c r="F3" s="165"/>
      <c r="G3" s="166"/>
      <c r="H3" s="166"/>
      <c r="I3" s="166"/>
    </row>
    <row r="4" spans="1:15" ht="18" x14ac:dyDescent="0.4">
      <c r="A4" s="544"/>
      <c r="B4" s="544"/>
      <c r="C4" s="544"/>
      <c r="D4" s="544"/>
      <c r="E4" s="544"/>
      <c r="F4" s="165"/>
      <c r="G4" s="165"/>
      <c r="H4" s="165"/>
      <c r="I4" s="165"/>
      <c r="J4" s="165"/>
      <c r="K4" s="165"/>
    </row>
    <row r="5" spans="1:15" x14ac:dyDescent="0.35">
      <c r="A5" s="167"/>
      <c r="B5" s="167"/>
      <c r="C5" s="167"/>
      <c r="D5" s="167"/>
      <c r="E5" s="167"/>
      <c r="F5" s="167"/>
      <c r="G5" s="168"/>
      <c r="H5" s="168"/>
      <c r="I5" s="169"/>
    </row>
    <row r="6" spans="1:15" x14ac:dyDescent="0.35">
      <c r="A6" s="170"/>
      <c r="B6" s="170"/>
      <c r="C6" s="547"/>
      <c r="D6" s="547"/>
      <c r="E6" s="547"/>
      <c r="G6" s="171"/>
      <c r="H6" s="171"/>
      <c r="J6" s="546">
        <v>2017</v>
      </c>
      <c r="K6" s="546"/>
      <c r="L6" s="546"/>
    </row>
    <row r="7" spans="1:15" hidden="1" x14ac:dyDescent="0.35">
      <c r="A7" s="170"/>
      <c r="B7" s="170"/>
      <c r="C7" s="172"/>
      <c r="D7" s="172"/>
      <c r="E7" s="172"/>
      <c r="G7" s="171"/>
      <c r="H7" s="171"/>
    </row>
    <row r="8" spans="1:15" x14ac:dyDescent="0.35">
      <c r="A8" s="173"/>
      <c r="B8" s="174"/>
      <c r="C8" s="175" t="s">
        <v>22</v>
      </c>
      <c r="D8" s="176" t="s">
        <v>23</v>
      </c>
      <c r="E8" s="175" t="s">
        <v>24</v>
      </c>
      <c r="F8" s="177"/>
      <c r="H8" s="173"/>
      <c r="I8" s="174"/>
      <c r="J8" s="175" t="s">
        <v>66</v>
      </c>
      <c r="K8" s="175" t="s">
        <v>56</v>
      </c>
      <c r="L8" s="175" t="s">
        <v>67</v>
      </c>
      <c r="M8" s="177"/>
    </row>
    <row r="9" spans="1:15" x14ac:dyDescent="0.35">
      <c r="A9" s="178" t="s">
        <v>25</v>
      </c>
      <c r="B9" s="178"/>
      <c r="C9" s="179">
        <v>0</v>
      </c>
      <c r="D9" s="179"/>
      <c r="E9" s="179">
        <f t="shared" ref="E9:E30" si="0">+C9+D9</f>
        <v>0</v>
      </c>
      <c r="H9" s="178" t="s">
        <v>25</v>
      </c>
      <c r="I9" s="178"/>
      <c r="J9" s="179">
        <v>460456</v>
      </c>
      <c r="K9" s="179" t="e">
        <f>+#REF!/1000</f>
        <v>#REF!</v>
      </c>
      <c r="L9" s="179" t="e">
        <f>+J9-K9</f>
        <v>#REF!</v>
      </c>
    </row>
    <row r="10" spans="1:15" x14ac:dyDescent="0.35">
      <c r="A10" s="180" t="s">
        <v>5</v>
      </c>
      <c r="B10" s="178"/>
      <c r="C10" s="181">
        <v>0</v>
      </c>
      <c r="D10" s="181"/>
      <c r="E10" s="181">
        <f t="shared" si="0"/>
        <v>0</v>
      </c>
      <c r="H10" s="180" t="s">
        <v>5</v>
      </c>
      <c r="I10" s="178"/>
      <c r="J10" s="181">
        <v>290188</v>
      </c>
      <c r="K10" s="181" t="e">
        <f>+#REF!/1000</f>
        <v>#REF!</v>
      </c>
      <c r="L10" s="181" t="e">
        <f t="shared" ref="L10:L29" si="1">+J10-K10</f>
        <v>#REF!</v>
      </c>
      <c r="N10" s="179"/>
      <c r="O10" s="177"/>
    </row>
    <row r="11" spans="1:15" x14ac:dyDescent="0.35">
      <c r="A11" s="180" t="s">
        <v>6</v>
      </c>
      <c r="B11" s="178"/>
      <c r="C11" s="181">
        <f>C9-C10</f>
        <v>0</v>
      </c>
      <c r="D11" s="181">
        <f>D9-D10</f>
        <v>0</v>
      </c>
      <c r="E11" s="181">
        <f t="shared" si="0"/>
        <v>0</v>
      </c>
      <c r="H11" s="180" t="s">
        <v>6</v>
      </c>
      <c r="I11" s="178"/>
      <c r="J11" s="181">
        <f>J9-J10</f>
        <v>170268</v>
      </c>
      <c r="K11" s="181" t="e">
        <f>K9-K10</f>
        <v>#REF!</v>
      </c>
      <c r="L11" s="181" t="e">
        <f t="shared" si="1"/>
        <v>#REF!</v>
      </c>
    </row>
    <row r="12" spans="1:15" x14ac:dyDescent="0.35">
      <c r="A12" s="182" t="s">
        <v>7</v>
      </c>
      <c r="B12" s="183"/>
      <c r="C12" s="179">
        <v>0</v>
      </c>
      <c r="D12" s="179"/>
      <c r="E12" s="179">
        <f t="shared" si="0"/>
        <v>0</v>
      </c>
      <c r="H12" s="182" t="s">
        <v>7</v>
      </c>
      <c r="I12" s="183"/>
      <c r="J12" s="179">
        <v>16512</v>
      </c>
      <c r="K12" s="478" t="e">
        <f>+#REF!/1000+1</f>
        <v>#REF!</v>
      </c>
      <c r="L12" s="179" t="e">
        <f t="shared" si="1"/>
        <v>#REF!</v>
      </c>
    </row>
    <row r="13" spans="1:15" x14ac:dyDescent="0.35">
      <c r="A13" s="182" t="s">
        <v>8</v>
      </c>
      <c r="B13" s="183"/>
      <c r="C13" s="179">
        <v>0</v>
      </c>
      <c r="D13" s="179"/>
      <c r="E13" s="179">
        <f t="shared" si="0"/>
        <v>0</v>
      </c>
      <c r="H13" s="182" t="s">
        <v>8</v>
      </c>
      <c r="I13" s="183"/>
      <c r="J13" s="179">
        <v>111456</v>
      </c>
      <c r="K13" s="179" t="e">
        <f>+#REF!/1000</f>
        <v>#REF!</v>
      </c>
      <c r="L13" s="179" t="e">
        <f t="shared" si="1"/>
        <v>#REF!</v>
      </c>
    </row>
    <row r="14" spans="1:15" outlineLevel="1" x14ac:dyDescent="0.35">
      <c r="A14" s="184" t="s">
        <v>9</v>
      </c>
      <c r="B14" s="178"/>
      <c r="C14" s="179">
        <v>0</v>
      </c>
      <c r="D14" s="179"/>
      <c r="E14" s="179">
        <f>+C14+D14</f>
        <v>0</v>
      </c>
      <c r="H14" s="184" t="s">
        <v>9</v>
      </c>
      <c r="I14" s="178"/>
      <c r="J14" s="179">
        <v>-98</v>
      </c>
      <c r="K14" s="179" t="e">
        <f>+#REF!/1000</f>
        <v>#REF!</v>
      </c>
      <c r="L14" s="179" t="e">
        <f t="shared" si="1"/>
        <v>#REF!</v>
      </c>
    </row>
    <row r="15" spans="1:15" outlineLevel="1" x14ac:dyDescent="0.35">
      <c r="A15" s="184" t="s">
        <v>10</v>
      </c>
      <c r="B15" s="178"/>
      <c r="C15" s="179">
        <v>0</v>
      </c>
      <c r="D15" s="179"/>
      <c r="E15" s="179">
        <f>+C15+D15</f>
        <v>0</v>
      </c>
      <c r="H15" s="184" t="s">
        <v>10</v>
      </c>
      <c r="I15" s="178"/>
      <c r="J15" s="179">
        <v>763</v>
      </c>
      <c r="K15" s="478" t="e">
        <f>+#REF!/1000+0.6</f>
        <v>#REF!</v>
      </c>
      <c r="L15" s="179" t="e">
        <f>+J15-K15</f>
        <v>#REF!</v>
      </c>
    </row>
    <row r="16" spans="1:15" x14ac:dyDescent="0.35">
      <c r="A16" s="184" t="s">
        <v>26</v>
      </c>
      <c r="C16" s="179">
        <f>+C15-C14</f>
        <v>0</v>
      </c>
      <c r="D16" s="179">
        <f>+D15-D14</f>
        <v>0</v>
      </c>
      <c r="E16" s="179">
        <f>+C16+D16</f>
        <v>0</v>
      </c>
      <c r="H16" s="184" t="s">
        <v>26</v>
      </c>
      <c r="J16" s="179">
        <f>+J15-J14</f>
        <v>861</v>
      </c>
      <c r="K16" s="179" t="e">
        <f>+K15-K14</f>
        <v>#REF!</v>
      </c>
      <c r="L16" s="179" t="e">
        <f t="shared" si="1"/>
        <v>#REF!</v>
      </c>
    </row>
    <row r="17" spans="1:16" s="188" customFormat="1" x14ac:dyDescent="0.35">
      <c r="A17" s="185" t="s">
        <v>16</v>
      </c>
      <c r="B17" s="186"/>
      <c r="C17" s="187">
        <f>C11-C12-C13-C16</f>
        <v>0</v>
      </c>
      <c r="D17" s="187">
        <f>-D16</f>
        <v>0</v>
      </c>
      <c r="E17" s="187">
        <f t="shared" si="0"/>
        <v>0</v>
      </c>
      <c r="H17" s="185" t="s">
        <v>16</v>
      </c>
      <c r="I17" s="186"/>
      <c r="J17" s="187">
        <f>J11-J12-J13-J16</f>
        <v>41439</v>
      </c>
      <c r="K17" s="187" t="e">
        <f>K11-K12-K13-K16</f>
        <v>#REF!</v>
      </c>
      <c r="L17" s="187" t="e">
        <f>+J17-K17</f>
        <v>#REF!</v>
      </c>
    </row>
    <row r="18" spans="1:16" x14ac:dyDescent="0.35">
      <c r="A18" s="189" t="s">
        <v>11</v>
      </c>
      <c r="B18" s="182"/>
      <c r="C18" s="190">
        <v>0</v>
      </c>
      <c r="D18" s="190"/>
      <c r="E18" s="190">
        <f t="shared" si="0"/>
        <v>0</v>
      </c>
      <c r="F18" s="441">
        <f>+E18+E15</f>
        <v>0</v>
      </c>
      <c r="H18" s="189" t="s">
        <v>11</v>
      </c>
      <c r="I18" s="182"/>
      <c r="J18" s="190">
        <v>-1545</v>
      </c>
      <c r="K18" s="190" t="e">
        <f>+#REF!/1000-2830</f>
        <v>#REF!</v>
      </c>
      <c r="L18" s="190" t="e">
        <f>+J18-K18</f>
        <v>#REF!</v>
      </c>
      <c r="M18" s="441" t="e">
        <f>+L18+L15</f>
        <v>#REF!</v>
      </c>
      <c r="P18" s="441">
        <f>+J18+J15</f>
        <v>-782</v>
      </c>
    </row>
    <row r="19" spans="1:16" x14ac:dyDescent="0.35">
      <c r="A19" s="183" t="s">
        <v>27</v>
      </c>
      <c r="B19" s="183"/>
      <c r="C19" s="191">
        <v>0</v>
      </c>
      <c r="D19" s="191"/>
      <c r="E19" s="191">
        <f t="shared" si="0"/>
        <v>0</v>
      </c>
      <c r="H19" s="183" t="s">
        <v>27</v>
      </c>
      <c r="I19" s="183"/>
      <c r="J19" s="191">
        <v>11124</v>
      </c>
      <c r="K19" s="191" t="e">
        <f>+#REF!/1000</f>
        <v>#REF!</v>
      </c>
      <c r="L19" s="191" t="e">
        <f>+J19-K19</f>
        <v>#REF!</v>
      </c>
    </row>
    <row r="20" spans="1:16" x14ac:dyDescent="0.35">
      <c r="A20" s="192" t="s">
        <v>28</v>
      </c>
      <c r="B20" s="183"/>
      <c r="C20" s="190">
        <v>0</v>
      </c>
      <c r="D20" s="190"/>
      <c r="E20" s="190">
        <f t="shared" si="0"/>
        <v>0</v>
      </c>
      <c r="H20" s="192" t="s">
        <v>28</v>
      </c>
      <c r="I20" s="183"/>
      <c r="J20" s="190">
        <v>1566</v>
      </c>
      <c r="K20" s="190" t="e">
        <f>+#REF!/1000</f>
        <v>#REF!</v>
      </c>
      <c r="L20" s="190" t="e">
        <f t="shared" si="1"/>
        <v>#REF!</v>
      </c>
    </row>
    <row r="21" spans="1:16" x14ac:dyDescent="0.35">
      <c r="A21" s="183" t="s">
        <v>29</v>
      </c>
      <c r="B21" s="183"/>
      <c r="C21" s="179">
        <f>+C19-C20</f>
        <v>0</v>
      </c>
      <c r="D21" s="179">
        <f>+SUM(D19:D20)</f>
        <v>0</v>
      </c>
      <c r="E21" s="179">
        <f t="shared" si="0"/>
        <v>0</v>
      </c>
      <c r="H21" s="183" t="s">
        <v>29</v>
      </c>
      <c r="I21" s="183"/>
      <c r="J21" s="179">
        <f>+J19-J20</f>
        <v>9558</v>
      </c>
      <c r="K21" s="179" t="e">
        <f>+K19-K20</f>
        <v>#REF!</v>
      </c>
      <c r="L21" s="179" t="e">
        <f t="shared" si="1"/>
        <v>#REF!</v>
      </c>
      <c r="M21" s="177"/>
    </row>
    <row r="22" spans="1:16" x14ac:dyDescent="0.35">
      <c r="A22" s="193" t="s">
        <v>30</v>
      </c>
      <c r="B22" s="183"/>
      <c r="C22" s="191">
        <v>0</v>
      </c>
      <c r="D22" s="191"/>
      <c r="E22" s="191">
        <f t="shared" si="0"/>
        <v>0</v>
      </c>
      <c r="H22" s="193" t="s">
        <v>30</v>
      </c>
      <c r="I22" s="183"/>
      <c r="J22" s="191">
        <v>-4956</v>
      </c>
      <c r="K22" s="191" t="e">
        <f>+#REF!/1000</f>
        <v>#REF!</v>
      </c>
      <c r="L22" s="191" t="e">
        <f t="shared" si="1"/>
        <v>#REF!</v>
      </c>
    </row>
    <row r="23" spans="1:16" x14ac:dyDescent="0.35">
      <c r="A23" s="194" t="s">
        <v>31</v>
      </c>
      <c r="B23" s="182"/>
      <c r="C23" s="191">
        <v>0</v>
      </c>
      <c r="D23" s="191"/>
      <c r="E23" s="191">
        <f t="shared" si="0"/>
        <v>0</v>
      </c>
      <c r="H23" s="194" t="s">
        <v>31</v>
      </c>
      <c r="I23" s="182"/>
      <c r="J23" s="191">
        <v>-1590</v>
      </c>
      <c r="K23" s="191" t="e">
        <f>+#REF!/1000</f>
        <v>#REF!</v>
      </c>
      <c r="L23" s="191" t="e">
        <f t="shared" si="1"/>
        <v>#REF!</v>
      </c>
    </row>
    <row r="24" spans="1:16" ht="18" customHeight="1" x14ac:dyDescent="0.35">
      <c r="A24" s="184" t="s">
        <v>32</v>
      </c>
      <c r="B24" s="182"/>
      <c r="C24" s="190">
        <v>0</v>
      </c>
      <c r="D24" s="190"/>
      <c r="E24" s="190">
        <f t="shared" si="0"/>
        <v>0</v>
      </c>
      <c r="H24" s="184" t="s">
        <v>32</v>
      </c>
      <c r="I24" s="182"/>
      <c r="J24" s="190">
        <v>204</v>
      </c>
      <c r="K24" s="190" t="e">
        <f>+#REF!/1000</f>
        <v>#REF!</v>
      </c>
      <c r="L24" s="190" t="e">
        <f t="shared" si="1"/>
        <v>#REF!</v>
      </c>
    </row>
    <row r="25" spans="1:16" s="188" customFormat="1" x14ac:dyDescent="0.35">
      <c r="A25" s="195" t="s">
        <v>33</v>
      </c>
      <c r="B25" s="186"/>
      <c r="C25" s="187">
        <f>C21+C22+C23+C24</f>
        <v>0</v>
      </c>
      <c r="D25" s="187">
        <f>-D23</f>
        <v>0</v>
      </c>
      <c r="E25" s="187">
        <f t="shared" si="0"/>
        <v>0</v>
      </c>
      <c r="H25" s="195" t="s">
        <v>33</v>
      </c>
      <c r="I25" s="186"/>
      <c r="J25" s="187">
        <f>J21+J22+J23+J24</f>
        <v>3216</v>
      </c>
      <c r="K25" s="187" t="e">
        <f>K21+K22+K23+K24</f>
        <v>#REF!</v>
      </c>
      <c r="L25" s="187" t="e">
        <f t="shared" si="1"/>
        <v>#REF!</v>
      </c>
    </row>
    <row r="26" spans="1:16" s="188" customFormat="1" ht="18" customHeight="1" x14ac:dyDescent="0.35">
      <c r="A26" s="196" t="s">
        <v>34</v>
      </c>
      <c r="B26" s="196"/>
      <c r="C26" s="197">
        <f>C17-C18-C25</f>
        <v>0</v>
      </c>
      <c r="D26" s="197">
        <f>+D17+D18-D25-D28</f>
        <v>0</v>
      </c>
      <c r="E26" s="197">
        <f t="shared" si="0"/>
        <v>0</v>
      </c>
      <c r="F26" s="441">
        <f>+E26-E14</f>
        <v>0</v>
      </c>
      <c r="G26" s="198">
        <f>19554-F26</f>
        <v>19554</v>
      </c>
      <c r="H26" s="196" t="s">
        <v>34</v>
      </c>
      <c r="I26" s="196"/>
      <c r="J26" s="197">
        <f>J17-J18-J25</f>
        <v>39768</v>
      </c>
      <c r="K26" s="478" t="e">
        <f>K17-K18-K25+1</f>
        <v>#REF!</v>
      </c>
      <c r="L26" s="197" t="e">
        <f t="shared" si="1"/>
        <v>#REF!</v>
      </c>
      <c r="M26" s="441" t="e">
        <f>+L26-L14</f>
        <v>#REF!</v>
      </c>
    </row>
    <row r="27" spans="1:16" x14ac:dyDescent="0.35">
      <c r="A27" s="178" t="s">
        <v>12</v>
      </c>
      <c r="B27" s="178"/>
      <c r="C27" s="199">
        <v>0</v>
      </c>
      <c r="D27" s="199"/>
      <c r="E27" s="199">
        <f t="shared" si="0"/>
        <v>0</v>
      </c>
      <c r="G27" s="177"/>
      <c r="H27" s="178" t="s">
        <v>12</v>
      </c>
      <c r="I27" s="178"/>
      <c r="J27" s="199">
        <v>10582.665999999999</v>
      </c>
      <c r="K27" s="199" t="e">
        <f>+#REF!/1000</f>
        <v>#REF!</v>
      </c>
      <c r="L27" s="199" t="e">
        <f t="shared" si="1"/>
        <v>#REF!</v>
      </c>
    </row>
    <row r="28" spans="1:16" x14ac:dyDescent="0.35">
      <c r="A28" s="180" t="s">
        <v>35</v>
      </c>
      <c r="B28" s="178"/>
      <c r="C28" s="181">
        <v>0</v>
      </c>
      <c r="D28" s="181"/>
      <c r="E28" s="181">
        <f>+C28+D28</f>
        <v>0</v>
      </c>
      <c r="F28" s="441">
        <f>+E28+E14</f>
        <v>0</v>
      </c>
      <c r="H28" s="180" t="s">
        <v>35</v>
      </c>
      <c r="I28" s="178"/>
      <c r="J28" s="181">
        <v>8021</v>
      </c>
      <c r="K28" s="181" t="e">
        <f>+#REF!/1000</f>
        <v>#REF!</v>
      </c>
      <c r="L28" s="181" t="e">
        <f t="shared" si="1"/>
        <v>#REF!</v>
      </c>
      <c r="M28" s="441" t="e">
        <f>+L28+L14</f>
        <v>#REF!</v>
      </c>
    </row>
    <row r="29" spans="1:16" x14ac:dyDescent="0.35">
      <c r="A29" s="196" t="s">
        <v>64</v>
      </c>
      <c r="B29" s="178"/>
      <c r="C29" s="442">
        <f>C26-C27+C28</f>
        <v>0</v>
      </c>
      <c r="D29" s="442">
        <f>+D26-D27</f>
        <v>0</v>
      </c>
      <c r="E29" s="199">
        <f t="shared" si="0"/>
        <v>0</v>
      </c>
      <c r="F29" s="177"/>
      <c r="H29" s="196" t="s">
        <v>64</v>
      </c>
      <c r="I29" s="178"/>
      <c r="J29" s="442">
        <f>J26-J27+J28</f>
        <v>37206.334000000003</v>
      </c>
      <c r="K29" s="465" t="e">
        <f>K26-K27+K28+1</f>
        <v>#REF!</v>
      </c>
      <c r="L29" s="442" t="e">
        <f t="shared" si="1"/>
        <v>#REF!</v>
      </c>
      <c r="M29" s="177"/>
    </row>
    <row r="30" spans="1:16" x14ac:dyDescent="0.35">
      <c r="A30" s="178" t="s">
        <v>65</v>
      </c>
      <c r="B30" s="178"/>
      <c r="C30" s="181">
        <v>3365.991</v>
      </c>
      <c r="D30" s="181"/>
      <c r="E30" s="199">
        <f t="shared" si="0"/>
        <v>3365.991</v>
      </c>
      <c r="F30" s="177"/>
      <c r="H30" s="178" t="s">
        <v>65</v>
      </c>
      <c r="I30" s="178"/>
      <c r="J30" s="181" t="e">
        <f>+K29</f>
        <v>#REF!</v>
      </c>
      <c r="K30" s="181"/>
      <c r="L30" s="181" t="e">
        <f>+J30</f>
        <v>#REF!</v>
      </c>
      <c r="M30" s="177"/>
    </row>
    <row r="31" spans="1:16" s="188" customFormat="1" x14ac:dyDescent="0.35">
      <c r="A31" s="200" t="s">
        <v>13</v>
      </c>
      <c r="B31" s="196"/>
      <c r="C31" s="187">
        <f>+C29+C30</f>
        <v>3365.991</v>
      </c>
      <c r="D31" s="187">
        <f>+D29+D30</f>
        <v>0</v>
      </c>
      <c r="E31" s="187">
        <f>+E29+E30</f>
        <v>3365.991</v>
      </c>
      <c r="F31" s="198"/>
      <c r="H31" s="200" t="s">
        <v>13</v>
      </c>
      <c r="I31" s="196"/>
      <c r="J31" s="187" t="e">
        <f>+J29+J30</f>
        <v>#REF!</v>
      </c>
      <c r="K31" s="466" t="e">
        <f>+K26-K27+1</f>
        <v>#REF!</v>
      </c>
      <c r="L31" s="187" t="e">
        <f>+J31-K31</f>
        <v>#REF!</v>
      </c>
      <c r="M31" s="198"/>
      <c r="N31" s="464"/>
    </row>
    <row r="32" spans="1:16" x14ac:dyDescent="0.35">
      <c r="A32" s="178" t="s">
        <v>14</v>
      </c>
      <c r="B32" s="178"/>
      <c r="C32" s="179">
        <f>+C31-C33</f>
        <v>3365.991</v>
      </c>
      <c r="D32" s="179">
        <f>+D29-D33</f>
        <v>0</v>
      </c>
      <c r="E32" s="179">
        <f t="shared" ref="E32:E33" si="2">+C32+D32</f>
        <v>3365.991</v>
      </c>
      <c r="H32" s="178" t="s">
        <v>14</v>
      </c>
      <c r="I32" s="178"/>
      <c r="J32" s="179" t="e">
        <f>+J31-J33</f>
        <v>#REF!</v>
      </c>
      <c r="K32" s="476"/>
      <c r="L32" s="179" t="e">
        <f>+L31-L33</f>
        <v>#REF!</v>
      </c>
      <c r="M32" s="461"/>
    </row>
    <row r="33" spans="1:13" x14ac:dyDescent="0.35">
      <c r="A33" s="180" t="s">
        <v>15</v>
      </c>
      <c r="B33" s="178"/>
      <c r="C33" s="181">
        <v>0</v>
      </c>
      <c r="D33" s="181"/>
      <c r="E33" s="181">
        <f t="shared" si="2"/>
        <v>0</v>
      </c>
      <c r="H33" s="180" t="s">
        <v>15</v>
      </c>
      <c r="I33" s="178"/>
      <c r="J33" s="181">
        <v>-5202</v>
      </c>
      <c r="K33" s="477"/>
      <c r="L33" s="181">
        <f>+J33-K33</f>
        <v>-5202</v>
      </c>
      <c r="M33" s="462"/>
    </row>
    <row r="34" spans="1:13" x14ac:dyDescent="0.35">
      <c r="A34" s="178"/>
      <c r="B34" s="178"/>
      <c r="C34" s="201" t="e">
        <f>+C27/C26</f>
        <v>#DIV/0!</v>
      </c>
      <c r="D34" s="201"/>
      <c r="E34" s="201"/>
      <c r="H34" s="178"/>
      <c r="I34" s="178"/>
      <c r="J34" s="201">
        <f>+J27/J26</f>
        <v>0.26611008851337759</v>
      </c>
      <c r="K34" s="202"/>
      <c r="L34" s="202"/>
    </row>
    <row r="35" spans="1:13" x14ac:dyDescent="0.35">
      <c r="A35" s="203"/>
      <c r="C35" s="204"/>
      <c r="D35" s="204"/>
      <c r="E35" s="204"/>
      <c r="H35" s="203"/>
      <c r="J35" s="204"/>
      <c r="K35" s="204"/>
      <c r="L35" s="204"/>
    </row>
    <row r="36" spans="1:13" hidden="1" x14ac:dyDescent="0.35">
      <c r="A36" s="205"/>
      <c r="C36" s="206"/>
      <c r="D36" s="206"/>
      <c r="E36" s="206"/>
      <c r="H36" s="205"/>
      <c r="J36" s="206"/>
      <c r="K36" s="206"/>
      <c r="L36" s="206"/>
    </row>
    <row r="37" spans="1:13" hidden="1" x14ac:dyDescent="0.35">
      <c r="A37" s="203"/>
      <c r="C37" s="206"/>
      <c r="D37" s="206"/>
      <c r="E37" s="206"/>
      <c r="H37" s="203"/>
      <c r="J37" s="206"/>
      <c r="K37" s="206"/>
      <c r="L37" s="206"/>
    </row>
    <row r="38" spans="1:13" hidden="1" x14ac:dyDescent="0.35">
      <c r="A38" s="203"/>
      <c r="C38" s="206"/>
      <c r="D38" s="206"/>
      <c r="E38" s="206"/>
      <c r="H38" s="203"/>
      <c r="J38" s="206"/>
      <c r="K38" s="206"/>
      <c r="L38" s="206"/>
    </row>
    <row r="39" spans="1:13" hidden="1" x14ac:dyDescent="0.35">
      <c r="A39" s="205"/>
      <c r="C39" s="206"/>
      <c r="D39" s="206"/>
      <c r="E39" s="206"/>
      <c r="H39" s="205"/>
      <c r="J39" s="206"/>
      <c r="K39" s="206"/>
      <c r="L39" s="206"/>
    </row>
    <row r="40" spans="1:13" hidden="1" x14ac:dyDescent="0.35">
      <c r="A40" s="205"/>
      <c r="C40" s="206"/>
      <c r="D40" s="206"/>
      <c r="E40" s="206"/>
      <c r="H40" s="205"/>
      <c r="J40" s="206"/>
      <c r="K40" s="206"/>
      <c r="L40" s="206"/>
    </row>
    <row r="41" spans="1:13" hidden="1" x14ac:dyDescent="0.35">
      <c r="A41" s="203"/>
      <c r="C41" s="206"/>
      <c r="D41" s="206"/>
      <c r="E41" s="206"/>
      <c r="H41" s="203"/>
      <c r="J41" s="206"/>
      <c r="K41" s="206"/>
      <c r="L41" s="206"/>
    </row>
    <row r="42" spans="1:13" hidden="1" x14ac:dyDescent="0.35">
      <c r="A42" s="203"/>
      <c r="C42" s="206"/>
      <c r="D42" s="206"/>
      <c r="E42" s="206"/>
      <c r="H42" s="203"/>
      <c r="J42" s="206"/>
      <c r="K42" s="206"/>
      <c r="L42" s="206"/>
    </row>
    <row r="43" spans="1:13" hidden="1" x14ac:dyDescent="0.35">
      <c r="C43" s="206"/>
      <c r="D43" s="206"/>
      <c r="E43" s="206"/>
      <c r="J43" s="206"/>
      <c r="K43" s="206"/>
      <c r="L43" s="206"/>
    </row>
    <row r="44" spans="1:13" hidden="1" x14ac:dyDescent="0.35">
      <c r="C44" s="206"/>
      <c r="D44" s="206"/>
      <c r="E44" s="206"/>
      <c r="J44" s="206"/>
      <c r="K44" s="206"/>
      <c r="L44" s="206"/>
    </row>
    <row r="45" spans="1:13" hidden="1" x14ac:dyDescent="0.35">
      <c r="C45" s="206"/>
      <c r="D45" s="206"/>
      <c r="E45" s="206"/>
      <c r="J45" s="206"/>
      <c r="K45" s="206"/>
      <c r="L45" s="206"/>
    </row>
    <row r="46" spans="1:13" hidden="1" x14ac:dyDescent="0.35">
      <c r="C46" s="206"/>
      <c r="D46" s="206"/>
      <c r="E46" s="206"/>
      <c r="J46" s="206"/>
      <c r="K46" s="206"/>
      <c r="L46" s="206"/>
    </row>
    <row r="47" spans="1:13" hidden="1" x14ac:dyDescent="0.35">
      <c r="C47" s="206"/>
      <c r="D47" s="206"/>
      <c r="E47" s="206"/>
      <c r="J47" s="206"/>
      <c r="K47" s="206"/>
      <c r="L47" s="206"/>
    </row>
    <row r="48" spans="1:13" hidden="1" x14ac:dyDescent="0.35">
      <c r="C48" s="206"/>
      <c r="D48" s="206"/>
      <c r="E48" s="206"/>
      <c r="J48" s="206"/>
      <c r="K48" s="206"/>
      <c r="L48" s="206"/>
    </row>
    <row r="49" spans="1:12" hidden="1" x14ac:dyDescent="0.35">
      <c r="C49" s="206"/>
      <c r="D49" s="206"/>
      <c r="E49" s="206"/>
      <c r="J49" s="206"/>
      <c r="K49" s="206"/>
      <c r="L49" s="206"/>
    </row>
    <row r="50" spans="1:12" hidden="1" x14ac:dyDescent="0.35">
      <c r="C50" s="206"/>
      <c r="D50" s="206"/>
      <c r="E50" s="206"/>
      <c r="J50" s="206"/>
      <c r="K50" s="206"/>
      <c r="L50" s="206"/>
    </row>
    <row r="51" spans="1:12" hidden="1" x14ac:dyDescent="0.35">
      <c r="C51" s="206"/>
      <c r="D51" s="206"/>
      <c r="E51" s="206"/>
      <c r="J51" s="206"/>
      <c r="K51" s="206"/>
      <c r="L51" s="206"/>
    </row>
    <row r="52" spans="1:12" ht="31" x14ac:dyDescent="0.35">
      <c r="C52" s="175" t="s">
        <v>69</v>
      </c>
      <c r="D52" s="176" t="s">
        <v>23</v>
      </c>
      <c r="E52" s="175" t="s">
        <v>70</v>
      </c>
      <c r="J52" s="175" t="s">
        <v>66</v>
      </c>
      <c r="K52" s="175" t="s">
        <v>56</v>
      </c>
      <c r="L52" s="175" t="s">
        <v>67</v>
      </c>
    </row>
    <row r="53" spans="1:12" x14ac:dyDescent="0.35">
      <c r="A53" s="207" t="s">
        <v>36</v>
      </c>
      <c r="B53" s="208"/>
      <c r="C53" s="209"/>
      <c r="D53" s="209"/>
      <c r="E53" s="209"/>
      <c r="H53" s="207" t="s">
        <v>36</v>
      </c>
      <c r="I53" s="208"/>
      <c r="J53" s="209"/>
      <c r="K53" s="209"/>
      <c r="L53" s="209"/>
    </row>
    <row r="54" spans="1:12" ht="15.75" customHeight="1" x14ac:dyDescent="0.35">
      <c r="A54" s="210" t="s">
        <v>37</v>
      </c>
      <c r="B54" s="182"/>
      <c r="C54" s="211">
        <f>+C17</f>
        <v>0</v>
      </c>
      <c r="D54" s="211">
        <f>+D19</f>
        <v>0</v>
      </c>
      <c r="E54" s="211">
        <f t="shared" ref="E54:E58" si="3">+C54+D54</f>
        <v>0</v>
      </c>
      <c r="H54" s="210" t="s">
        <v>37</v>
      </c>
      <c r="I54" s="182"/>
      <c r="J54" s="211">
        <f>+J17</f>
        <v>41439</v>
      </c>
      <c r="K54" s="211" t="e">
        <f>+K17</f>
        <v>#REF!</v>
      </c>
      <c r="L54" s="211" t="e">
        <f>+J54-K54</f>
        <v>#REF!</v>
      </c>
    </row>
    <row r="55" spans="1:12" ht="15.75" customHeight="1" x14ac:dyDescent="0.35">
      <c r="A55" s="163" t="s">
        <v>17</v>
      </c>
      <c r="C55" s="179">
        <v>0</v>
      </c>
      <c r="D55" s="179"/>
      <c r="E55" s="179">
        <f t="shared" si="3"/>
        <v>0</v>
      </c>
      <c r="H55" s="163" t="s">
        <v>17</v>
      </c>
      <c r="J55" s="179">
        <v>15613</v>
      </c>
      <c r="K55" s="179" t="e">
        <f>+SUM(#REF!)/1000</f>
        <v>#REF!</v>
      </c>
      <c r="L55" s="179" t="e">
        <f t="shared" ref="L55:L58" si="4">+J55-K55</f>
        <v>#REF!</v>
      </c>
    </row>
    <row r="56" spans="1:12" ht="15.75" customHeight="1" x14ac:dyDescent="0.35">
      <c r="A56" s="184" t="s">
        <v>18</v>
      </c>
      <c r="B56" s="178"/>
      <c r="C56" s="212">
        <f>+C57-C55-C54</f>
        <v>0</v>
      </c>
      <c r="D56" s="179">
        <f>+D57-D55-D54</f>
        <v>0</v>
      </c>
      <c r="E56" s="212">
        <f t="shared" si="3"/>
        <v>0</v>
      </c>
      <c r="H56" s="184" t="s">
        <v>18</v>
      </c>
      <c r="I56" s="178"/>
      <c r="J56" s="212">
        <v>4366</v>
      </c>
      <c r="K56" s="179" t="e">
        <f>+#REF!/1000</f>
        <v>#REF!</v>
      </c>
      <c r="L56" s="179" t="e">
        <f t="shared" si="4"/>
        <v>#REF!</v>
      </c>
    </row>
    <row r="57" spans="1:12" ht="15.75" customHeight="1" x14ac:dyDescent="0.35">
      <c r="A57" s="213" t="s">
        <v>19</v>
      </c>
      <c r="B57" s="178"/>
      <c r="C57" s="214">
        <v>0</v>
      </c>
      <c r="D57" s="214"/>
      <c r="E57" s="214">
        <f t="shared" si="3"/>
        <v>0</v>
      </c>
      <c r="H57" s="213" t="s">
        <v>19</v>
      </c>
      <c r="I57" s="178"/>
      <c r="J57" s="214">
        <v>61418</v>
      </c>
      <c r="K57" s="214" t="e">
        <f>+K54+K55+K56</f>
        <v>#REF!</v>
      </c>
      <c r="L57" s="214" t="e">
        <f t="shared" si="4"/>
        <v>#REF!</v>
      </c>
    </row>
    <row r="58" spans="1:12" s="188" customFormat="1" ht="15.75" customHeight="1" x14ac:dyDescent="0.35">
      <c r="A58" s="215" t="s">
        <v>20</v>
      </c>
      <c r="C58" s="216"/>
      <c r="D58" s="216"/>
      <c r="E58" s="216">
        <f t="shared" si="3"/>
        <v>0</v>
      </c>
      <c r="H58" s="215" t="s">
        <v>20</v>
      </c>
      <c r="J58" s="216">
        <v>25180.225168785062</v>
      </c>
      <c r="K58" s="216">
        <v>0</v>
      </c>
      <c r="L58" s="216">
        <f t="shared" si="4"/>
        <v>25180.225168785062</v>
      </c>
    </row>
    <row r="59" spans="1:12" ht="19.5" customHeight="1" x14ac:dyDescent="0.35">
      <c r="C59" s="217"/>
      <c r="D59" s="217"/>
      <c r="E59" s="217"/>
      <c r="F59" s="218"/>
      <c r="G59" s="179"/>
      <c r="H59" s="179"/>
      <c r="L59" s="179">
        <v>24266.276877110638</v>
      </c>
    </row>
  </sheetData>
  <mergeCells count="6">
    <mergeCell ref="J6:L6"/>
    <mergeCell ref="A1:E1"/>
    <mergeCell ref="A2:E2"/>
    <mergeCell ref="A3:E3"/>
    <mergeCell ref="A4:E4"/>
    <mergeCell ref="C6:E6"/>
  </mergeCells>
  <printOptions horizontalCentered="1"/>
  <pageMargins left="0.43307086614173229" right="0.31496062992125984" top="0.78740157480314965" bottom="0.23622047244094491" header="0" footer="0"/>
  <pageSetup scale="37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073" r:id="rId4">
          <objectPr defaultSize="0" autoPict="0" r:id="rId5">
            <anchor moveWithCells="1" sizeWithCells="1">
              <from>
                <xdr:col>5</xdr:col>
                <xdr:colOff>0</xdr:colOff>
                <xdr:row>58</xdr:row>
                <xdr:rowOff>12700</xdr:rowOff>
              </from>
              <to>
                <xdr:col>5</xdr:col>
                <xdr:colOff>0</xdr:colOff>
                <xdr:row>59</xdr:row>
                <xdr:rowOff>0</xdr:rowOff>
              </to>
            </anchor>
          </objectPr>
        </oleObject>
      </mc:Choice>
      <mc:Fallback>
        <oleObject progId="Word.Picture.8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1048538"/>
  <sheetViews>
    <sheetView showGridLines="0" topLeftCell="A19" zoomScale="85" zoomScaleNormal="85" zoomScaleSheetLayoutView="115" workbookViewId="0">
      <selection activeCell="F18" sqref="F18"/>
    </sheetView>
  </sheetViews>
  <sheetFormatPr defaultColWidth="9.81640625" defaultRowHeight="15.5" x14ac:dyDescent="0.35"/>
  <cols>
    <col min="1" max="1" width="37.453125" style="222" bestFit="1" customWidth="1"/>
    <col min="2" max="2" width="14.453125" style="222" customWidth="1"/>
    <col min="3" max="3" width="9.26953125" style="222" bestFit="1" customWidth="1"/>
    <col min="4" max="4" width="6.81640625" style="222" bestFit="1" customWidth="1"/>
    <col min="5" max="5" width="8.54296875" style="222" bestFit="1" customWidth="1"/>
    <col min="6" max="6" width="10.7265625" style="222" customWidth="1"/>
    <col min="7" max="7" width="9.453125" style="222" bestFit="1" customWidth="1"/>
    <col min="8" max="8" width="9.81640625" style="222" bestFit="1" customWidth="1"/>
    <col min="9" max="9" width="9.81640625" style="222" hidden="1" customWidth="1"/>
    <col min="10" max="10" width="9.26953125" style="222" hidden="1" customWidth="1"/>
    <col min="11" max="11" width="7.81640625" style="222" hidden="1" customWidth="1"/>
    <col min="12" max="12" width="9.26953125" style="222" hidden="1" customWidth="1"/>
    <col min="13" max="13" width="10.7265625" style="222" hidden="1" customWidth="1"/>
    <col min="14" max="14" width="5.81640625" style="222" hidden="1" customWidth="1"/>
    <col min="15" max="15" width="10.81640625" style="222" hidden="1" customWidth="1"/>
    <col min="16" max="16" width="15.54296875" style="222" bestFit="1" customWidth="1"/>
    <col min="17" max="16384" width="9.81640625" style="222"/>
  </cols>
  <sheetData>
    <row r="1" spans="1:15" ht="39" customHeight="1" x14ac:dyDescent="0.4">
      <c r="A1" s="219"/>
      <c r="B1" s="219"/>
      <c r="C1" s="548" t="str">
        <f>+'Consolidated Results'!C5:N5</f>
        <v>For the first quarter of:</v>
      </c>
      <c r="D1" s="548"/>
      <c r="E1" s="548"/>
      <c r="F1" s="548"/>
      <c r="G1" s="548"/>
      <c r="H1" s="220"/>
      <c r="I1" s="221"/>
      <c r="J1" s="548" t="e">
        <f>+'Consolidated Results'!#REF!</f>
        <v>#REF!</v>
      </c>
      <c r="K1" s="548"/>
      <c r="L1" s="548"/>
      <c r="M1" s="548"/>
      <c r="N1" s="548"/>
    </row>
    <row r="2" spans="1:15" ht="15" customHeight="1" x14ac:dyDescent="0.4">
      <c r="A2" s="498"/>
      <c r="B2" s="498"/>
      <c r="C2" s="498"/>
      <c r="D2" s="498"/>
      <c r="E2" s="498"/>
      <c r="F2" s="498"/>
      <c r="G2" s="498"/>
      <c r="H2" s="498"/>
      <c r="I2" s="498"/>
      <c r="J2" s="223"/>
      <c r="K2" s="224"/>
      <c r="L2" s="224"/>
      <c r="M2" s="224"/>
    </row>
    <row r="3" spans="1:15" ht="15" customHeight="1" x14ac:dyDescent="0.4">
      <c r="A3" s="499"/>
      <c r="B3" s="499"/>
      <c r="C3" s="499">
        <v>2019</v>
      </c>
      <c r="D3" s="499"/>
      <c r="E3" s="499">
        <v>2018</v>
      </c>
      <c r="F3" s="499">
        <v>2018</v>
      </c>
      <c r="G3" s="499"/>
      <c r="H3" s="499"/>
      <c r="I3" s="499"/>
      <c r="J3" s="223"/>
      <c r="K3" s="224"/>
      <c r="L3" s="225"/>
      <c r="M3" s="224"/>
    </row>
    <row r="4" spans="1:15" ht="18" x14ac:dyDescent="0.4">
      <c r="A4" s="499"/>
      <c r="B4" s="499"/>
      <c r="C4" s="499"/>
      <c r="D4" s="499"/>
      <c r="E4" s="499"/>
      <c r="F4" s="511" t="s">
        <v>82</v>
      </c>
      <c r="G4" s="499"/>
      <c r="H4" s="499"/>
      <c r="I4" s="499"/>
      <c r="J4" s="223"/>
      <c r="K4" s="223"/>
      <c r="L4" s="223"/>
      <c r="M4" s="223"/>
      <c r="N4" s="223"/>
      <c r="O4" s="223"/>
    </row>
    <row r="5" spans="1:15" ht="18" x14ac:dyDescent="0.4">
      <c r="A5" s="222" t="s">
        <v>71</v>
      </c>
      <c r="B5" s="226"/>
      <c r="C5" s="197">
        <f>+'FEMSA Comercio-Proximity Div'!C8</f>
        <v>41250</v>
      </c>
      <c r="E5" s="197">
        <f>+'FEMSA Comercio-Proximity Div'!$K$8</f>
        <v>37746.881814630004</v>
      </c>
      <c r="F5" s="197"/>
      <c r="G5" s="227">
        <f>IF((((C5/E5)-1)*100)&gt;=200,"N.A.",(IF((((C5/E5)-1)*100)&lt;=-200,"N.A.",(((C5/E5)-1)*100))))</f>
        <v>9.2805498546167264</v>
      </c>
      <c r="H5" s="226"/>
      <c r="I5" s="226"/>
      <c r="J5" s="197" t="e">
        <f>+'FEMSA Comercio-Proximity Div'!#REF!</f>
        <v>#REF!</v>
      </c>
      <c r="L5" s="197" t="e">
        <f>+'FEMSA Comercio-Proximity Div'!#REF!</f>
        <v>#REF!</v>
      </c>
      <c r="M5" s="223"/>
      <c r="N5" s="227" t="e">
        <f>IF((((J5/L5)-1)*100)&gt;=200,"N.A.",(IF((((J5/L5)-1)*100)&lt;=-200,"N.A.",(((J5/L5)-1)*100))))</f>
        <v>#REF!</v>
      </c>
      <c r="O5" s="223"/>
    </row>
    <row r="6" spans="1:15" ht="18" x14ac:dyDescent="0.4">
      <c r="A6" s="222" t="s">
        <v>76</v>
      </c>
      <c r="B6" s="226"/>
      <c r="C6" s="197">
        <f>+C5-C41</f>
        <v>41039.596013174843</v>
      </c>
      <c r="D6" s="226"/>
      <c r="E6" s="197">
        <f>+E5</f>
        <v>37746.881814630004</v>
      </c>
      <c r="F6" s="197">
        <f>+'FEMSA Comercio-Proximity Div'!$F$8</f>
        <v>37746.881814630004</v>
      </c>
      <c r="G6" s="227">
        <f>IF((((C6/E6)-1)*100)&gt;=200,"N.A.",(IF((((C6/E6)-1)*100)&lt;=-200,"N.A.",(((C6/E6)-1)*100))))</f>
        <v>8.7231422577232376</v>
      </c>
      <c r="H6" s="227">
        <f>IF((((C6/F6)-1)*100)&gt;=200,"N.A.",(IF((((C6/F6)-1)*100)&lt;=-200,"N.A.",(((C6/F6)-1)*100))))</f>
        <v>8.7231422577232376</v>
      </c>
      <c r="I6" s="226"/>
      <c r="J6" s="197" t="e">
        <f>+J5-J41</f>
        <v>#REF!</v>
      </c>
      <c r="K6" s="223"/>
      <c r="L6" s="197" t="e">
        <f>+L5</f>
        <v>#REF!</v>
      </c>
      <c r="M6" s="223"/>
      <c r="N6" s="227" t="e">
        <f>IF((((J6/L6)-1)*100)&gt;=200,"N.A.",(IF((((J6/L6)-1)*100)&lt;=-200,"N.A.",(((J6/L6)-1)*100))))</f>
        <v>#REF!</v>
      </c>
      <c r="O6" s="223"/>
    </row>
    <row r="7" spans="1:15" ht="18" x14ac:dyDescent="0.4">
      <c r="B7" s="226"/>
      <c r="C7" s="197"/>
      <c r="D7" s="226"/>
      <c r="E7" s="197"/>
      <c r="F7" s="226"/>
      <c r="H7" s="226"/>
      <c r="I7" s="226"/>
      <c r="J7" s="197"/>
      <c r="K7" s="223"/>
      <c r="L7" s="197"/>
      <c r="M7" s="223"/>
      <c r="O7" s="223"/>
    </row>
    <row r="8" spans="1:15" ht="18" x14ac:dyDescent="0.4">
      <c r="A8" s="222" t="s">
        <v>72</v>
      </c>
      <c r="B8" s="226"/>
      <c r="C8" s="197">
        <f>+'FEMSA Comercio-Proximity Div'!C14</f>
        <v>2648</v>
      </c>
      <c r="D8" s="226"/>
      <c r="E8" s="197">
        <f>+'FEMSA Comercio-Proximity Div'!$K$14</f>
        <v>1955.56068052</v>
      </c>
      <c r="F8" s="226"/>
      <c r="G8" s="227">
        <f>IF((((C8/E8)-1)*100)&gt;=200,"N.A.",(IF((((C8/E8)-1)*100)&lt;=-200,"N.A.",(((C8/E8)-1)*100))))</f>
        <v>35.408736040646652</v>
      </c>
      <c r="H8" s="226"/>
      <c r="I8" s="226"/>
      <c r="J8" s="197" t="e">
        <f>+'FEMSA Comercio-Proximity Div'!#REF!</f>
        <v>#REF!</v>
      </c>
      <c r="K8" s="223"/>
      <c r="L8" s="197" t="e">
        <f>+'FEMSA Comercio-Proximity Div'!#REF!</f>
        <v>#REF!</v>
      </c>
      <c r="M8" s="223"/>
      <c r="N8" s="227" t="e">
        <f>IF((((J8/L8)-1)*100)&gt;=200,"N.A.",(IF((((J8/L8)-1)*100)&lt;=-200,"N.A.",(((J8/L8)-1)*100))))</f>
        <v>#REF!</v>
      </c>
      <c r="O8" s="223"/>
    </row>
    <row r="9" spans="1:15" ht="18" x14ac:dyDescent="0.4">
      <c r="A9" s="222" t="s">
        <v>75</v>
      </c>
      <c r="B9" s="226"/>
      <c r="C9" s="197">
        <f>+C8-D41</f>
        <v>2594.7260000000001</v>
      </c>
      <c r="D9" s="226"/>
      <c r="E9" s="197">
        <f>+E8</f>
        <v>1955.56068052</v>
      </c>
      <c r="F9" s="197">
        <f>+'FEMSA Comercio-Proximity Div'!$F$14</f>
        <v>2354.0032402842085</v>
      </c>
      <c r="G9" s="227">
        <f>IF((((C9/E9)-1)*100)&gt;=200,"N.A.",(IF((((C9/E9)-1)*100)&lt;=-200,"N.A.",(((C9/E9)-1)*100))))</f>
        <v>32.684504543732217</v>
      </c>
      <c r="H9" s="227">
        <f>IF((((C9/F9)-1)*100)&gt;=200,"N.A.",(IF((((C9/F9)-1)*100)&lt;=-200,"N.A.",(((C9/F9)-1)*100))))</f>
        <v>10.226101459687387</v>
      </c>
      <c r="I9" s="226"/>
      <c r="J9" s="197" t="e">
        <f>+J8-K41</f>
        <v>#REF!</v>
      </c>
      <c r="K9" s="223"/>
      <c r="L9" s="197" t="e">
        <f>+L8</f>
        <v>#REF!</v>
      </c>
      <c r="M9" s="223"/>
      <c r="N9" s="227" t="e">
        <f>IF((((J9/L9)-1)*100)&gt;=200,"N.A.",(IF((((J9/L9)-1)*100)&lt;=-200,"N.A.",(((J9/L9)-1)*100))))</f>
        <v>#REF!</v>
      </c>
      <c r="O9" s="223"/>
    </row>
    <row r="10" spans="1:15" ht="18" x14ac:dyDescent="0.4">
      <c r="B10" s="226"/>
      <c r="C10" s="197"/>
      <c r="D10" s="226"/>
      <c r="E10" s="197"/>
      <c r="F10" s="226"/>
      <c r="H10" s="226"/>
      <c r="I10" s="226"/>
      <c r="J10" s="197"/>
      <c r="K10" s="223"/>
      <c r="L10" s="197"/>
      <c r="M10" s="223"/>
      <c r="O10" s="223"/>
    </row>
    <row r="11" spans="1:15" ht="18" x14ac:dyDescent="0.4">
      <c r="A11" s="222" t="s">
        <v>73</v>
      </c>
      <c r="B11" s="226"/>
      <c r="C11" s="197">
        <f>+'FEMSA Comercio-Proximity Div'!C17</f>
        <v>5014</v>
      </c>
      <c r="D11" s="226"/>
      <c r="E11" s="197">
        <f>+'FEMSA Comercio-Proximity Div'!$K$17</f>
        <v>3183.5852286700001</v>
      </c>
      <c r="F11" s="226"/>
      <c r="G11" s="227">
        <f>IF((((C11/E11)-1)*100)&gt;=200,"N.A.",(IF((((C11/E11)-1)*100)&lt;=-200,"N.A.",(((C11/E11)-1)*100))))</f>
        <v>57.495390883399992</v>
      </c>
      <c r="H11" s="226"/>
      <c r="I11" s="226"/>
      <c r="J11" s="197" t="e">
        <f>+'FEMSA Comercio-Proximity Div'!#REF!</f>
        <v>#REF!</v>
      </c>
      <c r="K11" s="223"/>
      <c r="L11" s="197" t="e">
        <f>+'FEMSA Comercio-Proximity Div'!#REF!</f>
        <v>#REF!</v>
      </c>
      <c r="M11" s="223"/>
      <c r="N11" s="227" t="e">
        <f>IF((((J11/L11)-1)*100)&gt;=200,"N.A.",(IF((((J11/L11)-1)*100)&lt;=-200,"N.A.",(((J11/L11)-1)*100))))</f>
        <v>#REF!</v>
      </c>
      <c r="O11" s="223"/>
    </row>
    <row r="12" spans="1:15" ht="18" x14ac:dyDescent="0.4">
      <c r="A12" s="222" t="s">
        <v>74</v>
      </c>
      <c r="B12" s="226"/>
      <c r="C12" s="197">
        <f>+C11-E41</f>
        <v>4896.8109999999997</v>
      </c>
      <c r="D12" s="226"/>
      <c r="E12" s="197">
        <f>+E11</f>
        <v>3183.5852286700001</v>
      </c>
      <c r="F12" s="197">
        <f>+'FEMSA Comercio-Proximity Div'!$F$17</f>
        <v>4448.2279603640754</v>
      </c>
      <c r="G12" s="227">
        <f>IF((((C12/E12)-1)*100)&gt;=200,"N.A.",(IF((((C12/E12)-1)*100)&lt;=-200,"N.A.",(((C12/E12)-1)*100))))</f>
        <v>53.814352318933523</v>
      </c>
      <c r="H12" s="227">
        <f>IF((((C12/F12)-1)*100)&gt;=200,"N.A.",(IF((((C12/F12)-1)*100)&lt;=-200,"N.A.",(((C12/F12)-1)*100))))</f>
        <v>10.084533518358828</v>
      </c>
      <c r="I12" s="226"/>
      <c r="J12" s="197" t="e">
        <f>+J11-L41</f>
        <v>#REF!</v>
      </c>
      <c r="K12" s="223"/>
      <c r="L12" s="197" t="e">
        <f>+L11</f>
        <v>#REF!</v>
      </c>
      <c r="M12" s="223"/>
      <c r="N12" s="227" t="e">
        <f>IF((((J12/L12)-1)*100)&gt;=200,"N.A.",(IF((((J12/L12)-1)*100)&lt;=-200,"N.A.",(((J12/L12)-1)*100))))</f>
        <v>#REF!</v>
      </c>
      <c r="O12" s="223"/>
    </row>
    <row r="13" spans="1:15" ht="18" x14ac:dyDescent="0.4">
      <c r="A13" s="226"/>
      <c r="B13" s="226"/>
      <c r="C13" s="226"/>
      <c r="D13" s="226"/>
      <c r="E13" s="226"/>
      <c r="F13" s="226"/>
      <c r="G13" s="226"/>
      <c r="H13" s="226"/>
      <c r="I13" s="226"/>
      <c r="J13" s="226"/>
      <c r="K13" s="223"/>
      <c r="L13" s="226"/>
      <c r="M13" s="223"/>
      <c r="N13" s="223"/>
      <c r="O13" s="223"/>
    </row>
    <row r="14" spans="1:15" x14ac:dyDescent="0.35">
      <c r="A14" s="222" t="s">
        <v>38</v>
      </c>
      <c r="C14" s="197">
        <f>+'Coca-Cola FEMSA'!C8</f>
        <v>46248</v>
      </c>
      <c r="E14" s="197">
        <f>+'Coca-Cola FEMSA'!$K$8</f>
        <v>44122.453000000001</v>
      </c>
      <c r="G14" s="227">
        <f>IF((((C14/E14)-1)*100)&gt;=200,"N.A.",(IF((((C14/E14)-1)*100)&lt;=-200,"N.A.",(((C14/E14)-1)*100))))</f>
        <v>4.8173817534578056</v>
      </c>
      <c r="J14" s="197" t="e">
        <f>+'Coca-Cola FEMSA'!#REF!</f>
        <v>#REF!</v>
      </c>
      <c r="L14" s="197" t="e">
        <f>+'Coca-Cola FEMSA'!#REF!</f>
        <v>#REF!</v>
      </c>
      <c r="N14" s="227" t="e">
        <f>IF((((J14/L14)-1)*100)&gt;=200,"N.A.",(IF((((J14/L14)-1)*100)&lt;=-200,"N.A.",(((J14/L14)-1)*100))))</f>
        <v>#REF!</v>
      </c>
    </row>
    <row r="15" spans="1:15" x14ac:dyDescent="0.35">
      <c r="A15" s="222" t="s">
        <v>39</v>
      </c>
      <c r="C15" s="197">
        <f>+C14-C39-C40</f>
        <v>44361.239000000001</v>
      </c>
      <c r="E15" s="197">
        <f>+E14-C36</f>
        <v>44122.453000000001</v>
      </c>
      <c r="F15" s="197">
        <f>+'Coca-Cola FEMSA'!$F$8</f>
        <v>44122.453000000001</v>
      </c>
      <c r="G15" s="227">
        <f>IF((((C15/E15)-1)*100)&gt;=200,"N.A.",(IF((((C15/E15)-1)*100)&lt;=-200,"N.A.",(((C15/E15)-1)*100))))</f>
        <v>0.54118931238931189</v>
      </c>
      <c r="H15" s="227">
        <f>IF((((C15/F15)-1)*100)&gt;=200,"N.A.",(IF((((C15/F15)-1)*100)&lt;=-200,"N.A.",(((C15/F15)-1)*100))))</f>
        <v>0.54118931238931189</v>
      </c>
      <c r="J15" s="197" t="e">
        <f>+J14-J39-J40</f>
        <v>#REF!</v>
      </c>
      <c r="L15" s="197" t="e">
        <f>+L14-J36</f>
        <v>#REF!</v>
      </c>
      <c r="N15" s="227" t="e">
        <f>IF((((J15/L15)-1)*100)&gt;=200,"N.A.",(IF((((J15/L15)-1)*100)&lt;=-200,"N.A.",(((J15/L15)-1)*100))))</f>
        <v>#REF!</v>
      </c>
    </row>
    <row r="17" spans="1:21" x14ac:dyDescent="0.35">
      <c r="A17" s="222" t="s">
        <v>40</v>
      </c>
      <c r="C17" s="197">
        <f>+'Coca-Cola FEMSA'!$C$14</f>
        <v>5714</v>
      </c>
      <c r="D17" s="179"/>
      <c r="E17" s="197">
        <f>+'Coca-Cola FEMSA'!K$14</f>
        <v>5764.7489999999998</v>
      </c>
      <c r="G17" s="227">
        <f>IF((((C17/E17)-1)*100)&gt;=200,"N.A.",(IF((((C17/E17)-1)*100)&lt;=-200,"N.A.",(((C17/E17)-1)*100))))</f>
        <v>-0.88033321138526466</v>
      </c>
      <c r="J17" s="197" t="e">
        <f>+'Coca-Cola FEMSA'!#REF!</f>
        <v>#REF!</v>
      </c>
      <c r="K17" s="179"/>
      <c r="L17" s="197" t="e">
        <f>+'Coca-Cola FEMSA'!#REF!</f>
        <v>#REF!</v>
      </c>
      <c r="N17" s="227" t="e">
        <f>IF((((J17/L17)-1)*100)&gt;=200,"N.A.",(IF((((J17/L17)-1)*100)&lt;=-200,"N.A.",(((J17/L17)-1)*100))))</f>
        <v>#REF!</v>
      </c>
      <c r="Q17" s="179"/>
      <c r="S17" s="179"/>
      <c r="U17" s="227"/>
    </row>
    <row r="18" spans="1:21" x14ac:dyDescent="0.35">
      <c r="A18" s="222" t="s">
        <v>41</v>
      </c>
      <c r="C18" s="197">
        <f>+$C$17-D39-D40</f>
        <v>5560.7869999999994</v>
      </c>
      <c r="D18" s="179"/>
      <c r="E18" s="197">
        <f>+$E$17-$D$36</f>
        <v>5764.7489999999998</v>
      </c>
      <c r="F18" s="197">
        <f>+'Coca-Cola FEMSA'!F$14</f>
        <v>5779.4036434400477</v>
      </c>
      <c r="G18" s="227">
        <f>IF((((C18/E18)-1)*100)&gt;=200,"N.A.",(IF((((C18/E18)-1)*100)&lt;=-200,"N.A.",(((C18/E18)-1)*100))))</f>
        <v>-3.5380898630625657</v>
      </c>
      <c r="H18" s="227">
        <f>IF((((C18/F18)-1)*100)&gt;=200,"N.A.",(IF((((C18/F18)-1)*100)&lt;=-200,"N.A.",(((C18/F18)-1)*100))))</f>
        <v>-3.7826851510569082</v>
      </c>
      <c r="J18" s="197" t="e">
        <f>+$J$17-K39-K40</f>
        <v>#REF!</v>
      </c>
      <c r="K18" s="179"/>
      <c r="L18" s="197" t="e">
        <f>+$L$17-$K$36</f>
        <v>#REF!</v>
      </c>
      <c r="N18" s="227" t="e">
        <f>IF((((J18/L18)-1)*100)&gt;=200,"N.A.",(IF((((J18/L18)-1)*100)&lt;=-200,"N.A.",(((J18/L18)-1)*100))))</f>
        <v>#REF!</v>
      </c>
      <c r="Q18" s="197"/>
      <c r="R18" s="179"/>
      <c r="S18" s="197"/>
      <c r="U18" s="227"/>
    </row>
    <row r="19" spans="1:21" x14ac:dyDescent="0.35">
      <c r="E19" s="229"/>
      <c r="J19" s="329" t="e">
        <f>J18/J15</f>
        <v>#REF!</v>
      </c>
      <c r="K19" s="329"/>
      <c r="L19" s="329" t="e">
        <f>L18/L15</f>
        <v>#REF!</v>
      </c>
      <c r="Q19" s="197"/>
      <c r="R19" s="179"/>
      <c r="S19" s="197"/>
      <c r="U19" s="227"/>
    </row>
    <row r="20" spans="1:21" x14ac:dyDescent="0.35">
      <c r="A20" s="222" t="s">
        <v>19</v>
      </c>
      <c r="C20" s="197">
        <f>+'Coca-Cola FEMSA'!C17</f>
        <v>8541</v>
      </c>
      <c r="D20" s="228"/>
      <c r="E20" s="197">
        <f>+'Coca-Cola FEMSA'!$K$17</f>
        <v>8164.1369999999997</v>
      </c>
      <c r="F20" s="228"/>
      <c r="G20" s="227">
        <f>IF((((C20/E20)-1)*100)&gt;=200,"N.A.",(IF((((C20/E20)-1)*100)&lt;=-200,"N.A.",(((C20/E20)-1)*100))))</f>
        <v>4.6160788335619651</v>
      </c>
      <c r="H20" s="228"/>
      <c r="J20" s="197" t="e">
        <f>+'Coca-Cola FEMSA'!#REF!</f>
        <v>#REF!</v>
      </c>
      <c r="K20" s="228"/>
      <c r="L20" s="197" t="e">
        <f>+'Coca-Cola FEMSA'!#REF!</f>
        <v>#REF!</v>
      </c>
      <c r="M20" s="228"/>
      <c r="N20" s="227" t="e">
        <f>IF((((J20/L20)-1)*100)&gt;=200,"N.A.",(IF((((J20/L20)-1)*100)&lt;=-200,"N.A.",(((J20/L20)-1)*100))))</f>
        <v>#REF!</v>
      </c>
    </row>
    <row r="21" spans="1:21" x14ac:dyDescent="0.35">
      <c r="A21" s="222" t="s">
        <v>42</v>
      </c>
      <c r="C21" s="197">
        <f>+C20-E39-E40</f>
        <v>8239.2089999999989</v>
      </c>
      <c r="E21" s="197">
        <f>+E20-E36</f>
        <v>8164.1369999999997</v>
      </c>
      <c r="F21" s="197">
        <f>+'Coca-Cola FEMSA'!$F$17</f>
        <v>8333.7112028536267</v>
      </c>
      <c r="G21" s="227">
        <f>IF((((C21/E21)-1)*100)&gt;=200,"N.A.",(IF((((C21/E21)-1)*100)&lt;=-200,"N.A.",(((C21/E21)-1)*100))))</f>
        <v>0.9195338098809458</v>
      </c>
      <c r="H21" s="227">
        <f>IF((((C21/F21)-1)*100)&gt;=200,"N.A.",(IF((((C21/F21)-1)*100)&lt;=-200,"N.A.",(((C21/F21)-1)*100))))</f>
        <v>-1.1339750148921413</v>
      </c>
      <c r="J21" s="197" t="e">
        <f>+J20-L39-L40</f>
        <v>#REF!</v>
      </c>
      <c r="L21" s="197" t="e">
        <f>+L20-L36</f>
        <v>#REF!</v>
      </c>
      <c r="N21" s="227" t="e">
        <f>IF((((J21/L21)-1)*100)&gt;=200,"N.A.",(IF((((J21/L21)-1)*100)&lt;=-200,"N.A.",(((J21/L21)-1)*100))))</f>
        <v>#REF!</v>
      </c>
    </row>
    <row r="22" spans="1:21" x14ac:dyDescent="0.35">
      <c r="C22" s="230"/>
      <c r="J22" s="230"/>
    </row>
    <row r="23" spans="1:21" x14ac:dyDescent="0.35">
      <c r="A23" s="222" t="s">
        <v>43</v>
      </c>
      <c r="C23" s="179">
        <f>+'Consolidated Results'!C8</f>
        <v>115938</v>
      </c>
      <c r="E23" s="179">
        <f>+'Consolidated Results'!$K$8</f>
        <v>109746.45299999999</v>
      </c>
      <c r="G23" s="227">
        <f>IF((((C23/E23)-1)*100)&gt;=200,"N.A.",(IF((((C23/E23)-1)*100)&lt;=-200,"N.A.",(((C23/E23)-1)*100))))</f>
        <v>5.6416830163978027</v>
      </c>
      <c r="J23" s="179" t="e">
        <f>+'Consolidated Results'!#REF!</f>
        <v>#REF!</v>
      </c>
      <c r="L23" s="179" t="e">
        <f>+'Consolidated Results'!#REF!</f>
        <v>#REF!</v>
      </c>
      <c r="N23" s="227" t="e">
        <f>IF((((J23/L23)-1)*100)&gt;=200,"N.A.",(IF((((J23/L23)-1)*100)&lt;=-200,"N.A.",(((J23/L23)-1)*100))))</f>
        <v>#REF!</v>
      </c>
    </row>
    <row r="24" spans="1:21" x14ac:dyDescent="0.35">
      <c r="A24" s="222" t="s">
        <v>44</v>
      </c>
      <c r="B24" s="231"/>
      <c r="C24" s="197">
        <f>+C23-C39-C40-C41</f>
        <v>113840.83501317484</v>
      </c>
      <c r="D24" s="231"/>
      <c r="E24" s="197">
        <f>+E23-C36</f>
        <v>109746.45299999999</v>
      </c>
      <c r="F24" s="179">
        <f>+'Consolidated Results'!$F$8</f>
        <v>109746.45299999999</v>
      </c>
      <c r="G24" s="227">
        <f>IF((((C24/E24)-1)*100)&gt;=200,"N.A.",(IF((((C24/E24)-1)*100)&lt;=-200,"N.A.",(((C24/E24)-1)*100))))</f>
        <v>3.7307647775868036</v>
      </c>
      <c r="H24" s="227">
        <f>IF((((C24/F24)-1)*100)&gt;=200,"N.A.",(IF((((C24/F24)-1)*100)&lt;=-200,"N.A.",(((C24/F24)-1)*100))))</f>
        <v>3.7307647775868036</v>
      </c>
      <c r="I24" s="231"/>
      <c r="J24" s="197" t="e">
        <f>+J23-J39-J40-J41</f>
        <v>#REF!</v>
      </c>
      <c r="K24" s="231"/>
      <c r="L24" s="197" t="e">
        <f>+L23-J36</f>
        <v>#REF!</v>
      </c>
      <c r="M24" s="231"/>
      <c r="N24" s="227" t="e">
        <f>IF((((J24/L24)-1)*100)&gt;=200,"N.A.",(IF((((J24/L24)-1)*100)&lt;=-200,"N.A.",(((J24/L24)-1)*100))))</f>
        <v>#REF!</v>
      </c>
    </row>
    <row r="25" spans="1:21" x14ac:dyDescent="0.35">
      <c r="B25" s="231"/>
      <c r="C25" s="197"/>
      <c r="D25" s="231"/>
      <c r="E25" s="197"/>
      <c r="F25" s="231"/>
      <c r="H25" s="231"/>
      <c r="I25" s="231"/>
      <c r="J25" s="197"/>
      <c r="K25" s="231"/>
      <c r="L25" s="197"/>
      <c r="M25" s="231"/>
      <c r="P25" s="229"/>
      <c r="Q25" s="229"/>
      <c r="R25" s="229"/>
    </row>
    <row r="26" spans="1:21" x14ac:dyDescent="0.35">
      <c r="A26" s="222" t="s">
        <v>45</v>
      </c>
      <c r="B26" s="231"/>
      <c r="C26" s="197">
        <f>+'Consolidated Results'!C14</f>
        <v>8978</v>
      </c>
      <c r="D26" s="231"/>
      <c r="E26" s="197">
        <f>+'Consolidated Results'!$K$14</f>
        <v>8294.7489999999962</v>
      </c>
      <c r="F26" s="231"/>
      <c r="G26" s="227">
        <f>IF((((C26/E26)-1)*100)&gt;=200,"N.A.",(IF((((C26/E26)-1)*100)&lt;=-200,"N.A.",(((C26/E26)-1)*100))))</f>
        <v>8.2371509975769577</v>
      </c>
      <c r="H26" s="231"/>
      <c r="I26" s="231"/>
      <c r="J26" s="197" t="e">
        <f>+'Consolidated Results'!#REF!</f>
        <v>#REF!</v>
      </c>
      <c r="K26" s="231"/>
      <c r="L26" s="197" t="e">
        <f>+'Consolidated Results'!#REF!</f>
        <v>#REF!</v>
      </c>
      <c r="M26" s="231"/>
      <c r="N26" s="227" t="e">
        <f>IF((((J26/L26)-1)*100)&gt;=200,"N.A.",(IF((((J26/L26)-1)*100)&lt;=-200,"N.A.",(((J26/L26)-1)*100))))</f>
        <v>#REF!</v>
      </c>
    </row>
    <row r="27" spans="1:21" x14ac:dyDescent="0.35">
      <c r="A27" s="222" t="s">
        <v>46</v>
      </c>
      <c r="B27" s="231"/>
      <c r="C27" s="232">
        <f>+C26-D39-D40-D41</f>
        <v>8771.5130000000008</v>
      </c>
      <c r="D27" s="231"/>
      <c r="E27" s="232">
        <f>+E26-D36</f>
        <v>8294.7489999999962</v>
      </c>
      <c r="F27" s="197">
        <f>+'Consolidated Results'!$F$14</f>
        <v>8943.9721765606955</v>
      </c>
      <c r="G27" s="227">
        <f>IF((((C27/E27)-1)*100)&gt;=200,"N.A.",(IF((((C27/E27)-1)*100)&lt;=-200,"N.A.",(((C27/E27)-1)*100))))</f>
        <v>5.7477809153719361</v>
      </c>
      <c r="H27" s="227">
        <f>IF((((C27/F27)-1)*100)&gt;=200,"N.A.",(IF((((C27/F27)-1)*100)&lt;=-200,"N.A.",(((C27/F27)-1)*100))))</f>
        <v>-1.9282168275596256</v>
      </c>
      <c r="I27" s="231"/>
      <c r="J27" s="232" t="e">
        <f>+J26-K39-K40-K41</f>
        <v>#REF!</v>
      </c>
      <c r="K27" s="231"/>
      <c r="L27" s="232" t="e">
        <f>+L26-K36</f>
        <v>#REF!</v>
      </c>
      <c r="M27" s="231"/>
      <c r="N27" s="227" t="e">
        <f>IF((((J27/L27)-1)*100)&gt;=200,"N.A.",(IF((((J27/L27)-1)*100)&lt;=-200,"N.A.",(((J27/L27)-1)*100))))</f>
        <v>#REF!</v>
      </c>
    </row>
    <row r="28" spans="1:21" x14ac:dyDescent="0.35">
      <c r="B28" s="231"/>
      <c r="C28" s="231"/>
      <c r="D28" s="231"/>
      <c r="E28" s="231"/>
      <c r="F28" s="231"/>
      <c r="H28" s="231"/>
      <c r="I28" s="231"/>
      <c r="J28" s="233" t="e">
        <f>J27/J24</f>
        <v>#REF!</v>
      </c>
      <c r="K28" s="231"/>
      <c r="L28" s="233" t="e">
        <f>L27/L24</f>
        <v>#REF!</v>
      </c>
      <c r="M28" s="231"/>
    </row>
    <row r="29" spans="1:21" x14ac:dyDescent="0.35">
      <c r="A29" s="222" t="s">
        <v>47</v>
      </c>
      <c r="B29" s="231"/>
      <c r="C29" s="197">
        <f>+'Consolidated Results'!C35</f>
        <v>15612</v>
      </c>
      <c r="D29" s="231"/>
      <c r="E29" s="197">
        <f>+'Consolidated Results'!$K$35</f>
        <v>12464.938999999997</v>
      </c>
      <c r="F29" s="231"/>
      <c r="G29" s="227">
        <f>IF((((C29/E29)-1)*100)&gt;=200,"N.A.",(IF((((C29/E29)-1)*100)&lt;=-200,"N.A.",(((C29/E29)-1)*100))))</f>
        <v>25.247303657081698</v>
      </c>
      <c r="H29" s="233"/>
      <c r="I29" s="233"/>
      <c r="J29" s="197" t="e">
        <f>+'Consolidated Results'!#REF!</f>
        <v>#REF!</v>
      </c>
      <c r="K29" s="231"/>
      <c r="L29" s="197" t="e">
        <f>+'Consolidated Results'!#REF!</f>
        <v>#REF!</v>
      </c>
      <c r="M29" s="231"/>
      <c r="N29" s="227" t="e">
        <f>IF((((J29/L29)-1)*100)&gt;=200,"N.A.",(IF((((J29/L29)-1)*100)&lt;=-200,"N.A.",(((J29/L29)-1)*100))))</f>
        <v>#REF!</v>
      </c>
    </row>
    <row r="30" spans="1:21" x14ac:dyDescent="0.35">
      <c r="A30" s="222" t="s">
        <v>48</v>
      </c>
      <c r="B30" s="231"/>
      <c r="C30" s="197">
        <f>+C29-E39-E40-E41</f>
        <v>15193.019999999999</v>
      </c>
      <c r="D30" s="231"/>
      <c r="E30" s="197">
        <f>+E29-E36</f>
        <v>12464.938999999997</v>
      </c>
      <c r="F30" s="197">
        <f>+'Consolidated Results'!$F$35</f>
        <v>14962.651103875229</v>
      </c>
      <c r="G30" s="227">
        <f>IF((((C30/E30)-1)*100)&gt;=200,"N.A.",(IF((((C30/E30)-1)*100)&lt;=-200,"N.A.",(((C30/E30)-1)*100))))</f>
        <v>21.88603570382497</v>
      </c>
      <c r="H30" s="227">
        <f>IF((((C30/F30)-1)*100)&gt;=200,"N.A.",(IF((((C30/F30)-1)*100)&lt;=-200,"N.A.",(((C30/F30)-1)*100))))</f>
        <v>1.5396261967580482</v>
      </c>
      <c r="I30" s="233"/>
      <c r="J30" s="197" t="e">
        <f>+J29-L39-L40-L41</f>
        <v>#REF!</v>
      </c>
      <c r="K30" s="231"/>
      <c r="L30" s="197" t="e">
        <f>+L29-L36</f>
        <v>#REF!</v>
      </c>
      <c r="M30" s="231"/>
      <c r="N30" s="227" t="e">
        <f>IF((((J30/L30)-1)*100)&gt;=200,"N.A.",(IF((((J30/L30)-1)*100)&lt;=-200,"N.A.",(((J30/L30)-1)*100))))</f>
        <v>#REF!</v>
      </c>
    </row>
    <row r="31" spans="1:21" x14ac:dyDescent="0.35">
      <c r="A31" s="231"/>
      <c r="B31" s="231"/>
      <c r="C31" s="232"/>
      <c r="D31" s="231"/>
      <c r="E31" s="232"/>
      <c r="F31" s="231"/>
      <c r="G31" s="231"/>
      <c r="H31" s="233"/>
      <c r="I31" s="233"/>
      <c r="J31" s="232"/>
      <c r="K31" s="231"/>
      <c r="L31" s="231"/>
      <c r="M31" s="231"/>
      <c r="N31" s="231"/>
    </row>
    <row r="32" spans="1:21" x14ac:dyDescent="0.35">
      <c r="A32" s="231"/>
      <c r="B32" s="231"/>
      <c r="C32" s="232"/>
      <c r="D32" s="231"/>
      <c r="E32" s="231"/>
      <c r="F32" s="231"/>
      <c r="G32" s="231"/>
      <c r="H32" s="233"/>
      <c r="I32" s="233"/>
      <c r="J32" s="232"/>
      <c r="K32" s="231"/>
      <c r="L32" s="231"/>
      <c r="M32" s="231"/>
      <c r="N32" s="231"/>
    </row>
    <row r="33" spans="1:14" x14ac:dyDescent="0.35">
      <c r="A33" s="231"/>
      <c r="B33" s="231"/>
      <c r="C33" s="232"/>
      <c r="D33" s="231"/>
      <c r="E33" s="232"/>
      <c r="F33" s="231"/>
      <c r="G33" s="234"/>
      <c r="H33" s="233"/>
      <c r="I33" s="233"/>
      <c r="J33" s="232"/>
      <c r="K33" s="231"/>
      <c r="L33" s="231"/>
      <c r="M33" s="231"/>
      <c r="N33" s="234"/>
    </row>
    <row r="34" spans="1:14" x14ac:dyDescent="0.35">
      <c r="A34" s="467"/>
      <c r="C34" s="467"/>
      <c r="D34" s="467"/>
      <c r="E34" s="467"/>
      <c r="F34" s="471"/>
      <c r="G34" s="471"/>
      <c r="H34" s="471"/>
      <c r="I34" s="471"/>
      <c r="J34" s="467"/>
      <c r="K34" s="467"/>
      <c r="L34" s="467"/>
      <c r="M34" s="179"/>
    </row>
    <row r="35" spans="1:14" x14ac:dyDescent="0.35">
      <c r="A35" s="453"/>
      <c r="C35" s="472"/>
      <c r="D35" s="473"/>
      <c r="E35" s="473"/>
      <c r="F35" s="471"/>
      <c r="G35" s="471"/>
      <c r="H35" s="471"/>
      <c r="I35" s="471"/>
      <c r="J35" s="472"/>
      <c r="K35" s="473"/>
      <c r="L35" s="473"/>
      <c r="M35" s="179"/>
    </row>
    <row r="36" spans="1:14" x14ac:dyDescent="0.35">
      <c r="A36" s="453"/>
      <c r="C36" s="472"/>
      <c r="D36" s="472"/>
      <c r="E36" s="472"/>
      <c r="F36" s="472"/>
      <c r="G36" s="472"/>
      <c r="H36" s="472"/>
      <c r="I36" s="474"/>
      <c r="J36" s="468"/>
      <c r="K36" s="179"/>
      <c r="L36" s="179"/>
      <c r="M36" s="235"/>
    </row>
    <row r="37" spans="1:14" x14ac:dyDescent="0.35">
      <c r="A37" s="453"/>
      <c r="C37" s="472"/>
      <c r="D37" s="473"/>
      <c r="E37" s="473"/>
      <c r="F37" s="471"/>
      <c r="G37" s="471"/>
      <c r="H37" s="471"/>
      <c r="I37" s="471"/>
      <c r="J37" s="472"/>
      <c r="K37" s="473"/>
      <c r="L37" s="473"/>
    </row>
    <row r="38" spans="1:14" x14ac:dyDescent="0.35">
      <c r="A38" s="467">
        <v>2019</v>
      </c>
      <c r="C38" s="467" t="s">
        <v>49</v>
      </c>
      <c r="D38" s="467" t="s">
        <v>50</v>
      </c>
      <c r="E38" s="467" t="s">
        <v>51</v>
      </c>
      <c r="F38" s="471"/>
      <c r="G38" s="471"/>
      <c r="H38" s="471"/>
      <c r="I38" s="471"/>
      <c r="J38" s="467" t="s">
        <v>49</v>
      </c>
      <c r="K38" s="467" t="s">
        <v>50</v>
      </c>
      <c r="L38" s="467" t="s">
        <v>51</v>
      </c>
    </row>
    <row r="39" spans="1:14" x14ac:dyDescent="0.35">
      <c r="A39" s="481" t="s">
        <v>52</v>
      </c>
      <c r="C39" s="472">
        <v>988.02200000000005</v>
      </c>
      <c r="D39" s="472">
        <v>62.203000000000003</v>
      </c>
      <c r="E39" s="472">
        <v>146.405</v>
      </c>
      <c r="F39" s="468"/>
      <c r="G39" s="468"/>
      <c r="H39" s="468"/>
      <c r="I39" s="469"/>
      <c r="J39" s="468">
        <v>0</v>
      </c>
      <c r="K39" s="468">
        <v>0</v>
      </c>
      <c r="L39" s="468">
        <v>0</v>
      </c>
      <c r="M39" s="235"/>
    </row>
    <row r="40" spans="1:14" x14ac:dyDescent="0.35">
      <c r="A40" s="481" t="s">
        <v>68</v>
      </c>
      <c r="C40" s="472">
        <v>898.73900000000003</v>
      </c>
      <c r="D40" s="472">
        <v>91.01</v>
      </c>
      <c r="E40" s="472">
        <v>155.386</v>
      </c>
      <c r="F40" s="468"/>
      <c r="G40" s="468"/>
      <c r="H40" s="468"/>
      <c r="I40" s="469"/>
      <c r="J40" s="468">
        <v>0</v>
      </c>
      <c r="K40" s="468">
        <v>0</v>
      </c>
      <c r="L40" s="468">
        <v>0</v>
      </c>
      <c r="M40" s="235"/>
    </row>
    <row r="41" spans="1:14" x14ac:dyDescent="0.35">
      <c r="A41" s="481" t="s">
        <v>53</v>
      </c>
      <c r="C41" s="497">
        <v>210.40398682515999</v>
      </c>
      <c r="D41" s="497">
        <v>53.274000000000001</v>
      </c>
      <c r="E41" s="497">
        <v>117.18899999999999</v>
      </c>
      <c r="F41" s="495"/>
      <c r="G41" s="468"/>
      <c r="H41" s="468"/>
      <c r="I41" s="469"/>
      <c r="J41" s="468">
        <v>-459.32001317484003</v>
      </c>
      <c r="K41" s="468">
        <v>0</v>
      </c>
      <c r="L41" s="468">
        <v>0</v>
      </c>
      <c r="M41" s="235"/>
    </row>
    <row r="42" spans="1:14" x14ac:dyDescent="0.35">
      <c r="C42" s="470"/>
      <c r="D42" s="470"/>
      <c r="E42" s="470"/>
      <c r="I42" s="236"/>
      <c r="K42" s="235"/>
      <c r="L42" s="235"/>
      <c r="M42" s="235"/>
    </row>
    <row r="43" spans="1:14" x14ac:dyDescent="0.35">
      <c r="C43" s="470"/>
      <c r="D43" s="470"/>
      <c r="E43" s="470"/>
      <c r="I43" s="236"/>
      <c r="K43" s="235"/>
      <c r="L43" s="235"/>
      <c r="M43" s="235"/>
    </row>
    <row r="44" spans="1:14" x14ac:dyDescent="0.35">
      <c r="C44" s="471"/>
      <c r="D44" s="471"/>
      <c r="E44" s="471"/>
      <c r="K44" s="179"/>
      <c r="L44" s="179"/>
      <c r="M44" s="179"/>
    </row>
    <row r="45" spans="1:14" x14ac:dyDescent="0.35">
      <c r="C45" s="471"/>
      <c r="D45" s="471"/>
      <c r="E45" s="471"/>
      <c r="K45" s="179"/>
      <c r="L45" s="179"/>
      <c r="M45" s="179"/>
    </row>
    <row r="46" spans="1:14" x14ac:dyDescent="0.35">
      <c r="N46" s="237"/>
    </row>
    <row r="47" spans="1:14" x14ac:dyDescent="0.35">
      <c r="M47" s="229"/>
      <c r="N47" s="229"/>
    </row>
    <row r="48" spans="1:14" x14ac:dyDescent="0.35">
      <c r="N48" s="229"/>
    </row>
    <row r="1048538" spans="3:3" x14ac:dyDescent="0.35">
      <c r="C1048538" s="238"/>
    </row>
  </sheetData>
  <mergeCells count="2">
    <mergeCell ref="C1:G1"/>
    <mergeCell ref="J1:N1"/>
  </mergeCells>
  <printOptions horizontalCentered="1"/>
  <pageMargins left="0.43307086614173229" right="0.31496062992125984" top="0.78740157480314965" bottom="0.23622047244094491" header="0" footer="0"/>
  <pageSetup scale="6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zoomScaleSheetLayoutView="104" workbookViewId="0">
      <selection sqref="A1:N1"/>
    </sheetView>
  </sheetViews>
  <sheetFormatPr defaultColWidth="9.81640625" defaultRowHeight="10.5" x14ac:dyDescent="0.25"/>
  <cols>
    <col min="1" max="1" width="42.7265625" style="44" customWidth="1"/>
    <col min="2" max="2" width="1.7265625" style="63" customWidth="1"/>
    <col min="3" max="4" width="7.7265625" style="63" customWidth="1"/>
    <col min="5" max="5" width="1.6328125" style="63" customWidth="1"/>
    <col min="6" max="8" width="7.7265625" style="63" customWidth="1"/>
    <col min="9" max="9" width="7.6328125" style="63" customWidth="1"/>
    <col min="10" max="10" width="1.6328125" style="63" customWidth="1"/>
    <col min="11" max="13" width="7.7265625" style="63" customWidth="1"/>
    <col min="14" max="14" width="7.6328125" style="63" customWidth="1"/>
    <col min="15" max="16384" width="9.81640625" style="63"/>
  </cols>
  <sheetData>
    <row r="1" spans="1:14" ht="11.15" customHeight="1" x14ac:dyDescent="0.25">
      <c r="A1" s="533" t="s">
        <v>166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ht="11.15" customHeight="1" x14ac:dyDescent="0.25">
      <c r="A2" s="534" t="s">
        <v>167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</row>
    <row r="3" spans="1:14" ht="11.15" customHeight="1" x14ac:dyDescent="0.25">
      <c r="A3" s="535" t="s">
        <v>21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1.15" customHeight="1" x14ac:dyDescent="0.25">
      <c r="A4" s="330"/>
      <c r="B4" s="239"/>
      <c r="C4" s="239"/>
      <c r="D4" s="239"/>
      <c r="E4" s="239"/>
      <c r="F4" s="239"/>
      <c r="G4" s="239"/>
      <c r="H4" s="239"/>
      <c r="I4" s="239"/>
      <c r="J4" s="239"/>
      <c r="K4" s="331"/>
      <c r="L4" s="239"/>
      <c r="M4" s="239"/>
      <c r="N4" s="239"/>
    </row>
    <row r="5" spans="1:14" ht="15" customHeight="1" x14ac:dyDescent="0.25">
      <c r="A5" s="69"/>
      <c r="B5" s="240"/>
      <c r="C5" s="536" t="str">
        <f>+'Consolidated Results'!C5:N5</f>
        <v>For the first quarter of: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423"/>
    </row>
    <row r="6" spans="1:14" s="243" customFormat="1" ht="15" customHeight="1" x14ac:dyDescent="0.25">
      <c r="A6" s="332"/>
      <c r="B6" s="241"/>
      <c r="C6" s="74"/>
      <c r="D6" s="74"/>
      <c r="E6" s="74"/>
      <c r="F6" s="537" t="s">
        <v>84</v>
      </c>
      <c r="G6" s="537"/>
      <c r="H6" s="537"/>
      <c r="I6" s="537"/>
      <c r="J6" s="74"/>
      <c r="K6" s="537" t="s">
        <v>111</v>
      </c>
      <c r="L6" s="537"/>
      <c r="M6" s="537"/>
      <c r="N6" s="537"/>
    </row>
    <row r="7" spans="1:14" s="243" customFormat="1" ht="15" customHeight="1" x14ac:dyDescent="0.25">
      <c r="A7" s="332"/>
      <c r="B7" s="241"/>
      <c r="C7" s="74" t="s">
        <v>77</v>
      </c>
      <c r="D7" s="74" t="s">
        <v>112</v>
      </c>
      <c r="E7" s="74"/>
      <c r="F7" s="508" t="s">
        <v>85</v>
      </c>
      <c r="G7" s="74" t="s">
        <v>112</v>
      </c>
      <c r="H7" s="74" t="s">
        <v>113</v>
      </c>
      <c r="I7" s="242" t="s">
        <v>86</v>
      </c>
      <c r="J7" s="74"/>
      <c r="K7" s="508" t="s">
        <v>85</v>
      </c>
      <c r="L7" s="74" t="s">
        <v>112</v>
      </c>
      <c r="M7" s="74" t="s">
        <v>113</v>
      </c>
      <c r="N7" s="242" t="s">
        <v>86</v>
      </c>
    </row>
    <row r="8" spans="1:14" ht="13" customHeight="1" x14ac:dyDescent="0.25">
      <c r="A8" s="76" t="s">
        <v>87</v>
      </c>
      <c r="B8" s="246"/>
      <c r="C8" s="78">
        <v>41250</v>
      </c>
      <c r="D8" s="79">
        <v>100</v>
      </c>
      <c r="E8" s="94"/>
      <c r="F8" s="78">
        <v>37746.881814630004</v>
      </c>
      <c r="G8" s="79">
        <v>100</v>
      </c>
      <c r="H8" s="79">
        <v>9.2805498546167264</v>
      </c>
      <c r="I8" s="79">
        <v>8.7231422577232376</v>
      </c>
      <c r="J8" s="94"/>
      <c r="K8" s="78">
        <v>37746.881814630004</v>
      </c>
      <c r="L8" s="79">
        <v>100</v>
      </c>
      <c r="M8" s="79">
        <v>9.2805498546167264</v>
      </c>
      <c r="N8" s="79">
        <v>8.7231422577232376</v>
      </c>
    </row>
    <row r="9" spans="1:14" ht="13" customHeight="1" x14ac:dyDescent="0.25">
      <c r="A9" s="82" t="s">
        <v>88</v>
      </c>
      <c r="B9" s="246"/>
      <c r="C9" s="26">
        <v>25396</v>
      </c>
      <c r="D9" s="83">
        <v>61.6</v>
      </c>
      <c r="E9" s="113"/>
      <c r="F9" s="26">
        <v>24285.953917800005</v>
      </c>
      <c r="G9" s="83">
        <v>64.3</v>
      </c>
      <c r="H9" s="83">
        <v>4.5707328851777307</v>
      </c>
      <c r="I9" s="424"/>
      <c r="J9" s="113"/>
      <c r="K9" s="26">
        <v>24285.953917800005</v>
      </c>
      <c r="L9" s="83">
        <v>64.3</v>
      </c>
      <c r="M9" s="83">
        <v>4.5707328851777307</v>
      </c>
      <c r="N9" s="424"/>
    </row>
    <row r="10" spans="1:14" ht="13" customHeight="1" x14ac:dyDescent="0.25">
      <c r="A10" s="84" t="s">
        <v>89</v>
      </c>
      <c r="B10" s="246"/>
      <c r="C10" s="85">
        <v>15854</v>
      </c>
      <c r="D10" s="86">
        <v>38.4</v>
      </c>
      <c r="E10" s="88"/>
      <c r="F10" s="85">
        <v>13460.927896829999</v>
      </c>
      <c r="G10" s="86">
        <v>35.700000000000003</v>
      </c>
      <c r="H10" s="86">
        <v>17.777913391346246</v>
      </c>
      <c r="I10" s="425"/>
      <c r="J10" s="88"/>
      <c r="K10" s="85">
        <v>13460.92789683</v>
      </c>
      <c r="L10" s="86">
        <v>35.700000000000003</v>
      </c>
      <c r="M10" s="86">
        <v>17.777913391346225</v>
      </c>
      <c r="N10" s="425"/>
    </row>
    <row r="11" spans="1:14" ht="13" customHeight="1" x14ac:dyDescent="0.25">
      <c r="A11" s="248" t="s">
        <v>90</v>
      </c>
      <c r="B11" s="245"/>
      <c r="C11" s="91">
        <v>1002</v>
      </c>
      <c r="D11" s="92">
        <v>2.4</v>
      </c>
      <c r="E11" s="94"/>
      <c r="F11" s="91">
        <v>843.57415672098955</v>
      </c>
      <c r="G11" s="92">
        <v>2.2000000000000002</v>
      </c>
      <c r="H11" s="92">
        <v>18.780310185748085</v>
      </c>
      <c r="I11" s="92"/>
      <c r="J11" s="94"/>
      <c r="K11" s="91">
        <v>844.99051855000005</v>
      </c>
      <c r="L11" s="92">
        <v>2.2000000000000002</v>
      </c>
      <c r="M11" s="92">
        <v>18.581212215188824</v>
      </c>
      <c r="N11" s="92"/>
    </row>
    <row r="12" spans="1:14" ht="13" customHeight="1" x14ac:dyDescent="0.25">
      <c r="A12" s="249" t="s">
        <v>91</v>
      </c>
      <c r="B12" s="245"/>
      <c r="C12" s="78">
        <v>12156</v>
      </c>
      <c r="D12" s="79">
        <v>29.5</v>
      </c>
      <c r="E12" s="94"/>
      <c r="F12" s="78">
        <v>10198.644706584801</v>
      </c>
      <c r="G12" s="79">
        <v>27.1</v>
      </c>
      <c r="H12" s="79">
        <v>19.192307897062278</v>
      </c>
      <c r="I12" s="79"/>
      <c r="J12" s="94"/>
      <c r="K12" s="78">
        <v>10595.67090452</v>
      </c>
      <c r="L12" s="79">
        <v>28.1</v>
      </c>
      <c r="M12" s="79">
        <v>14.726100022740219</v>
      </c>
      <c r="N12" s="79"/>
    </row>
    <row r="13" spans="1:14" ht="13" customHeight="1" x14ac:dyDescent="0.25">
      <c r="A13" s="82" t="s">
        <v>168</v>
      </c>
      <c r="B13" s="246"/>
      <c r="C13" s="26">
        <v>48</v>
      </c>
      <c r="D13" s="83">
        <v>0.1</v>
      </c>
      <c r="E13" s="113"/>
      <c r="F13" s="26">
        <v>64.705793239999991</v>
      </c>
      <c r="G13" s="83">
        <v>0.2</v>
      </c>
      <c r="H13" s="83">
        <v>-25.818079654841107</v>
      </c>
      <c r="I13" s="424"/>
      <c r="J13" s="113"/>
      <c r="K13" s="26">
        <v>64.705793239999991</v>
      </c>
      <c r="L13" s="83">
        <v>0.2</v>
      </c>
      <c r="M13" s="83">
        <v>-25.818079654841107</v>
      </c>
      <c r="N13" s="424"/>
    </row>
    <row r="14" spans="1:14" s="99" customFormat="1" ht="13" customHeight="1" x14ac:dyDescent="0.25">
      <c r="A14" s="97" t="s">
        <v>169</v>
      </c>
      <c r="B14" s="253"/>
      <c r="C14" s="247">
        <v>2648</v>
      </c>
      <c r="D14" s="86">
        <v>6.4</v>
      </c>
      <c r="E14" s="88"/>
      <c r="F14" s="247">
        <v>2354.0032402842085</v>
      </c>
      <c r="G14" s="86">
        <v>6.2</v>
      </c>
      <c r="H14" s="86">
        <v>12.489224937527954</v>
      </c>
      <c r="I14" s="86">
        <v>10.226101459687387</v>
      </c>
      <c r="J14" s="88"/>
      <c r="K14" s="247">
        <v>1955.56068052</v>
      </c>
      <c r="L14" s="86">
        <v>5.2</v>
      </c>
      <c r="M14" s="86">
        <v>35.408736040646652</v>
      </c>
      <c r="N14" s="86">
        <v>32.684504543732217</v>
      </c>
    </row>
    <row r="15" spans="1:14" ht="13" customHeight="1" x14ac:dyDescent="0.25">
      <c r="A15" s="254" t="s">
        <v>170</v>
      </c>
      <c r="C15" s="91">
        <v>2226</v>
      </c>
      <c r="D15" s="92">
        <v>5.4</v>
      </c>
      <c r="E15" s="94"/>
      <c r="F15" s="91">
        <v>1981.7756030498649</v>
      </c>
      <c r="G15" s="92">
        <v>5.3</v>
      </c>
      <c r="H15" s="92">
        <v>12.32351415439188</v>
      </c>
      <c r="I15" s="92"/>
      <c r="J15" s="94"/>
      <c r="K15" s="91">
        <v>1115.5754311200001</v>
      </c>
      <c r="L15" s="92">
        <v>3</v>
      </c>
      <c r="M15" s="92">
        <v>99.53827754750489</v>
      </c>
      <c r="N15" s="92"/>
    </row>
    <row r="16" spans="1:14" ht="13" customHeight="1" x14ac:dyDescent="0.25">
      <c r="A16" s="124" t="s">
        <v>171</v>
      </c>
      <c r="B16" s="246"/>
      <c r="C16" s="333">
        <v>140</v>
      </c>
      <c r="D16" s="111">
        <v>0.39999999999999858</v>
      </c>
      <c r="E16" s="113"/>
      <c r="F16" s="333">
        <v>112.44911703000025</v>
      </c>
      <c r="G16" s="111">
        <v>0.20000000000000018</v>
      </c>
      <c r="H16" s="111">
        <v>24.500755272848828</v>
      </c>
      <c r="I16" s="426"/>
      <c r="J16" s="113"/>
      <c r="K16" s="333">
        <v>112.44911703000025</v>
      </c>
      <c r="L16" s="111">
        <v>0.20000000000000018</v>
      </c>
      <c r="M16" s="111">
        <v>24.500755272848828</v>
      </c>
      <c r="N16" s="426"/>
    </row>
    <row r="17" spans="1:14" ht="13" customHeight="1" x14ac:dyDescent="0.25">
      <c r="A17" s="95" t="s">
        <v>172</v>
      </c>
      <c r="B17" s="246"/>
      <c r="C17" s="91">
        <v>5014</v>
      </c>
      <c r="D17" s="92">
        <v>12.2</v>
      </c>
      <c r="E17" s="94"/>
      <c r="F17" s="91">
        <v>4448.2279603640754</v>
      </c>
      <c r="G17" s="92">
        <v>11.8</v>
      </c>
      <c r="H17" s="92">
        <v>12.719043283690379</v>
      </c>
      <c r="I17" s="92">
        <v>10.084533518358828</v>
      </c>
      <c r="J17" s="94"/>
      <c r="K17" s="91">
        <v>3183.5852286700001</v>
      </c>
      <c r="L17" s="92">
        <v>8.4</v>
      </c>
      <c r="M17" s="92">
        <v>57.495390883399992</v>
      </c>
      <c r="N17" s="92">
        <v>53.814352318933523</v>
      </c>
    </row>
    <row r="18" spans="1:14" s="336" customFormat="1" ht="13" customHeight="1" thickBot="1" x14ac:dyDescent="0.3">
      <c r="A18" s="255" t="s">
        <v>173</v>
      </c>
      <c r="B18" s="256"/>
      <c r="C18" s="452">
        <v>1830</v>
      </c>
      <c r="D18" s="334">
        <v>0</v>
      </c>
      <c r="E18" s="334"/>
      <c r="F18" s="452">
        <v>1476.1690986943111</v>
      </c>
      <c r="G18" s="334">
        <v>0</v>
      </c>
      <c r="H18" s="257">
        <v>23.969537204013868</v>
      </c>
      <c r="I18" s="257"/>
      <c r="J18" s="334">
        <v>0</v>
      </c>
      <c r="K18" s="452">
        <v>1476.1690986943111</v>
      </c>
      <c r="L18" s="335">
        <v>0</v>
      </c>
      <c r="M18" s="257">
        <v>23.969537204013868</v>
      </c>
      <c r="N18" s="257"/>
    </row>
    <row r="19" spans="1:14" ht="11.15" customHeight="1" x14ac:dyDescent="0.25">
      <c r="A19" s="337"/>
      <c r="B19" s="246"/>
      <c r="C19" s="516"/>
      <c r="D19" s="339"/>
      <c r="E19" s="339"/>
      <c r="J19" s="516"/>
      <c r="K19" s="516"/>
      <c r="L19" s="339"/>
      <c r="M19" s="339"/>
      <c r="N19" s="339"/>
    </row>
    <row r="20" spans="1:14" ht="15" customHeight="1" x14ac:dyDescent="0.25">
      <c r="A20" s="341" t="s">
        <v>174</v>
      </c>
      <c r="B20" s="246"/>
      <c r="C20" s="67"/>
      <c r="D20" s="71"/>
      <c r="E20" s="71"/>
      <c r="J20" s="67"/>
      <c r="K20" s="67"/>
      <c r="L20" s="71"/>
      <c r="M20" s="71"/>
      <c r="N20" s="71"/>
    </row>
    <row r="21" spans="1:14" s="345" customFormat="1" ht="13" customHeight="1" x14ac:dyDescent="0.25">
      <c r="A21" s="342" t="s">
        <v>175</v>
      </c>
      <c r="B21" s="343"/>
      <c r="C21" s="344">
        <v>18233</v>
      </c>
      <c r="D21" s="155"/>
      <c r="E21" s="155"/>
      <c r="F21" s="344">
        <v>16817</v>
      </c>
      <c r="G21" s="351"/>
      <c r="H21" s="352">
        <v>8.4200511387286561</v>
      </c>
    </row>
    <row r="22" spans="1:14" ht="13" customHeight="1" x14ac:dyDescent="0.25">
      <c r="A22" s="150" t="s">
        <v>176</v>
      </c>
      <c r="B22" s="269"/>
      <c r="C22" s="346"/>
      <c r="D22" s="347"/>
      <c r="E22" s="347"/>
      <c r="F22" s="348">
        <v>0</v>
      </c>
      <c r="G22" s="347"/>
      <c r="H22" s="349">
        <v>0</v>
      </c>
    </row>
    <row r="23" spans="1:14" ht="13" customHeight="1" x14ac:dyDescent="0.25">
      <c r="A23" s="350" t="s">
        <v>177</v>
      </c>
      <c r="B23" s="269"/>
      <c r="C23" s="344">
        <v>234</v>
      </c>
      <c r="D23" s="155"/>
      <c r="E23" s="155"/>
      <c r="F23" s="344">
        <v>240</v>
      </c>
      <c r="G23" s="351"/>
      <c r="H23" s="352">
        <v>-2.5000000000000022</v>
      </c>
    </row>
    <row r="24" spans="1:14" x14ac:dyDescent="0.25">
      <c r="A24" s="353" t="s">
        <v>178</v>
      </c>
      <c r="B24" s="269"/>
      <c r="C24" s="355">
        <v>1416</v>
      </c>
      <c r="D24" s="149"/>
      <c r="E24" s="149"/>
      <c r="F24" s="355">
        <v>1367</v>
      </c>
      <c r="G24" s="411"/>
      <c r="H24" s="94">
        <v>3.584491587417693</v>
      </c>
    </row>
    <row r="25" spans="1:14" ht="13" customHeight="1" x14ac:dyDescent="0.25">
      <c r="A25" s="150"/>
      <c r="B25" s="269"/>
      <c r="C25" s="65"/>
      <c r="D25" s="68"/>
      <c r="E25" s="68"/>
      <c r="F25" s="65"/>
      <c r="G25" s="68"/>
      <c r="H25" s="68"/>
    </row>
    <row r="26" spans="1:14" ht="13" customHeight="1" x14ac:dyDescent="0.25">
      <c r="A26" s="526" t="s">
        <v>219</v>
      </c>
      <c r="B26" s="274"/>
      <c r="C26" s="357"/>
      <c r="D26" s="354"/>
      <c r="E26" s="354"/>
      <c r="F26" s="357"/>
      <c r="G26" s="354"/>
      <c r="H26" s="149"/>
    </row>
    <row r="27" spans="1:14" ht="13" customHeight="1" x14ac:dyDescent="0.25">
      <c r="A27" s="527" t="s">
        <v>195</v>
      </c>
      <c r="B27" s="274"/>
      <c r="C27" s="266">
        <v>728.13183995093823</v>
      </c>
      <c r="D27" s="92"/>
      <c r="E27" s="92"/>
      <c r="F27" s="266">
        <v>705.32435913964207</v>
      </c>
      <c r="G27" s="92"/>
      <c r="H27" s="92">
        <v>3.2336159265953679</v>
      </c>
    </row>
    <row r="28" spans="1:14" s="336" customFormat="1" ht="13" customHeight="1" x14ac:dyDescent="0.25">
      <c r="A28" s="528" t="s">
        <v>220</v>
      </c>
      <c r="B28" s="269"/>
      <c r="C28" s="263">
        <v>21.444393181545358</v>
      </c>
      <c r="D28" s="94"/>
      <c r="E28" s="94"/>
      <c r="F28" s="263">
        <v>21.246934142959063</v>
      </c>
      <c r="G28" s="94"/>
      <c r="H28" s="94">
        <v>0.92935308811004091</v>
      </c>
    </row>
    <row r="29" spans="1:14" ht="13" customHeight="1" thickBot="1" x14ac:dyDescent="0.3">
      <c r="A29" s="529" t="s">
        <v>63</v>
      </c>
      <c r="B29" s="268"/>
      <c r="C29" s="358">
        <v>33.954415673443016</v>
      </c>
      <c r="D29" s="127"/>
      <c r="E29" s="127"/>
      <c r="F29" s="358">
        <v>33.196523997010495</v>
      </c>
      <c r="G29" s="127"/>
      <c r="H29" s="127">
        <v>2.2830452866112516</v>
      </c>
    </row>
    <row r="30" spans="1:14" ht="11.15" customHeight="1" x14ac:dyDescent="0.25"/>
    <row r="31" spans="1:14" s="507" customFormat="1" ht="19.5" customHeight="1" x14ac:dyDescent="0.25">
      <c r="A31" s="550" t="s">
        <v>179</v>
      </c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</row>
    <row r="32" spans="1:14" ht="24" customHeight="1" x14ac:dyDescent="0.25">
      <c r="A32" s="532" t="s">
        <v>180</v>
      </c>
      <c r="B32" s="532"/>
      <c r="C32" s="532"/>
      <c r="D32" s="532"/>
      <c r="E32" s="532"/>
      <c r="F32" s="532"/>
      <c r="G32" s="532"/>
      <c r="H32" s="532"/>
      <c r="I32" s="532"/>
      <c r="J32" s="532"/>
      <c r="K32" s="532"/>
      <c r="L32" s="532"/>
      <c r="M32" s="532"/>
      <c r="N32" s="532"/>
    </row>
    <row r="33" spans="1:14" x14ac:dyDescent="0.25">
      <c r="A33" s="532" t="s">
        <v>181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</row>
    <row r="34" spans="1:14" ht="11" x14ac:dyDescent="0.25">
      <c r="A34" s="549" t="s">
        <v>182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</row>
  </sheetData>
  <mergeCells count="10">
    <mergeCell ref="A34:N34"/>
    <mergeCell ref="A31:N31"/>
    <mergeCell ref="A32:N32"/>
    <mergeCell ref="A1:N1"/>
    <mergeCell ref="A2:N2"/>
    <mergeCell ref="A3:N3"/>
    <mergeCell ref="C5:M5"/>
    <mergeCell ref="K6:N6"/>
    <mergeCell ref="F6:I6"/>
    <mergeCell ref="A33:N33"/>
  </mergeCells>
  <pageMargins left="0.19685039370078741" right="0.31496062992125984" top="0.78740157480314965" bottom="0.23622047244094491" header="0" footer="0"/>
  <pageSetup orientation="landscape" r:id="rId1"/>
  <headerFooter alignWithMargins="0"/>
  <customProperties>
    <customPr name="SheetOptions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showGridLines="0" zoomScaleNormal="100" zoomScaleSheetLayoutView="115" workbookViewId="0">
      <selection activeCell="L25" sqref="L25"/>
    </sheetView>
  </sheetViews>
  <sheetFormatPr defaultColWidth="9.81640625" defaultRowHeight="10.5" x14ac:dyDescent="0.25"/>
  <cols>
    <col min="1" max="1" width="42.7265625" style="159" customWidth="1"/>
    <col min="2" max="2" width="1.7265625" style="159" customWidth="1"/>
    <col min="3" max="4" width="7.7265625" style="159" customWidth="1"/>
    <col min="5" max="5" width="1.54296875" style="159" customWidth="1"/>
    <col min="6" max="8" width="7.7265625" style="159" customWidth="1"/>
    <col min="9" max="9" width="1.54296875" style="159" customWidth="1"/>
    <col min="10" max="12" width="7.7265625" style="159" customWidth="1"/>
    <col min="13" max="16384" width="9.81640625" style="159"/>
  </cols>
  <sheetData>
    <row r="1" spans="1:13" ht="11.15" customHeight="1" x14ac:dyDescent="0.25">
      <c r="A1" s="533" t="s">
        <v>183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3" ht="11.15" customHeight="1" x14ac:dyDescent="0.25">
      <c r="A2" s="534" t="s">
        <v>167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3" ht="11.15" customHeight="1" x14ac:dyDescent="0.25">
      <c r="A3" s="535" t="s">
        <v>21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3" ht="11.15" customHeight="1" x14ac:dyDescent="0.25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</row>
    <row r="5" spans="1:13" ht="15" customHeight="1" x14ac:dyDescent="0.25">
      <c r="A5" s="360"/>
      <c r="B5" s="360"/>
      <c r="C5" s="552" t="str">
        <f>'FEMSA Comercio-Proximity Div'!C5:M5</f>
        <v>For the first quarter of:</v>
      </c>
      <c r="D5" s="552"/>
      <c r="E5" s="552"/>
      <c r="F5" s="552"/>
      <c r="G5" s="552"/>
      <c r="H5" s="552"/>
      <c r="I5" s="552"/>
      <c r="J5" s="552"/>
      <c r="K5" s="552"/>
      <c r="L5" s="552"/>
    </row>
    <row r="6" spans="1:13" s="362" customFormat="1" ht="15" customHeight="1" x14ac:dyDescent="0.25">
      <c r="A6" s="361"/>
      <c r="B6" s="361"/>
      <c r="C6" s="242"/>
      <c r="D6" s="74"/>
      <c r="E6" s="74"/>
      <c r="F6" s="537" t="s">
        <v>83</v>
      </c>
      <c r="G6" s="537"/>
      <c r="H6" s="537"/>
      <c r="I6" s="74"/>
      <c r="J6" s="537" t="s">
        <v>111</v>
      </c>
      <c r="K6" s="537"/>
      <c r="L6" s="537"/>
    </row>
    <row r="7" spans="1:13" s="362" customFormat="1" ht="15" customHeight="1" x14ac:dyDescent="0.25">
      <c r="A7" s="361"/>
      <c r="B7" s="361"/>
      <c r="C7" s="242">
        <v>2019</v>
      </c>
      <c r="D7" s="74" t="s">
        <v>112</v>
      </c>
      <c r="E7" s="74"/>
      <c r="F7" s="74">
        <v>2018</v>
      </c>
      <c r="G7" s="74" t="s">
        <v>112</v>
      </c>
      <c r="H7" s="74" t="s">
        <v>113</v>
      </c>
      <c r="I7" s="74"/>
      <c r="J7" s="242">
        <v>2018</v>
      </c>
      <c r="K7" s="74" t="s">
        <v>112</v>
      </c>
      <c r="L7" s="74" t="s">
        <v>113</v>
      </c>
    </row>
    <row r="8" spans="1:13" ht="13" customHeight="1" x14ac:dyDescent="0.25">
      <c r="A8" s="76" t="s">
        <v>87</v>
      </c>
      <c r="B8" s="250"/>
      <c r="C8" s="117">
        <v>12758</v>
      </c>
      <c r="D8" s="120">
        <v>100</v>
      </c>
      <c r="E8" s="94"/>
      <c r="F8" s="78">
        <v>12454</v>
      </c>
      <c r="G8" s="79">
        <v>100</v>
      </c>
      <c r="H8" s="79">
        <v>2.4409828167657022</v>
      </c>
      <c r="I8" s="94"/>
      <c r="J8" s="117">
        <v>12454</v>
      </c>
      <c r="K8" s="120">
        <v>100</v>
      </c>
      <c r="L8" s="120">
        <v>2.4409828167657022</v>
      </c>
    </row>
    <row r="9" spans="1:13" ht="13" customHeight="1" x14ac:dyDescent="0.25">
      <c r="A9" s="82" t="s">
        <v>88</v>
      </c>
      <c r="B9" s="250"/>
      <c r="C9" s="363">
        <v>9097</v>
      </c>
      <c r="D9" s="364">
        <v>71.3</v>
      </c>
      <c r="E9" s="113"/>
      <c r="F9" s="26">
        <v>8758</v>
      </c>
      <c r="G9" s="83">
        <v>70.3</v>
      </c>
      <c r="H9" s="83">
        <v>3.8707467458323874</v>
      </c>
      <c r="I9" s="113"/>
      <c r="J9" s="363">
        <v>8758</v>
      </c>
      <c r="K9" s="364">
        <v>70.3</v>
      </c>
      <c r="L9" s="364">
        <v>3.8707467458323874</v>
      </c>
    </row>
    <row r="10" spans="1:13" ht="13" customHeight="1" x14ac:dyDescent="0.25">
      <c r="A10" s="84" t="s">
        <v>89</v>
      </c>
      <c r="B10" s="250"/>
      <c r="C10" s="365">
        <v>3661</v>
      </c>
      <c r="D10" s="366">
        <v>28.7</v>
      </c>
      <c r="E10" s="88"/>
      <c r="F10" s="85">
        <v>3696</v>
      </c>
      <c r="G10" s="86">
        <v>29.7</v>
      </c>
      <c r="H10" s="86">
        <v>-0.94696969696970168</v>
      </c>
      <c r="I10" s="88"/>
      <c r="J10" s="365">
        <v>3696</v>
      </c>
      <c r="K10" s="366">
        <v>29.7</v>
      </c>
      <c r="L10" s="366">
        <v>-0.94696969696970168</v>
      </c>
    </row>
    <row r="11" spans="1:13" ht="13" customHeight="1" x14ac:dyDescent="0.25">
      <c r="A11" s="248" t="s">
        <v>90</v>
      </c>
      <c r="B11" s="367"/>
      <c r="C11" s="251">
        <v>522</v>
      </c>
      <c r="D11" s="252">
        <v>4.0999999999999996</v>
      </c>
      <c r="E11" s="94"/>
      <c r="F11" s="91">
        <v>485</v>
      </c>
      <c r="G11" s="92">
        <v>3.9</v>
      </c>
      <c r="H11" s="92">
        <v>7.6288659793814384</v>
      </c>
      <c r="I11" s="94"/>
      <c r="J11" s="251">
        <v>485</v>
      </c>
      <c r="K11" s="252">
        <v>3.9</v>
      </c>
      <c r="L11" s="252">
        <v>7.6288659793814384</v>
      </c>
    </row>
    <row r="12" spans="1:13" ht="13" customHeight="1" x14ac:dyDescent="0.25">
      <c r="A12" s="249" t="s">
        <v>91</v>
      </c>
      <c r="B12" s="367"/>
      <c r="C12" s="117">
        <v>2810</v>
      </c>
      <c r="D12" s="120">
        <v>22</v>
      </c>
      <c r="E12" s="94"/>
      <c r="F12" s="78">
        <v>2860.7757306765302</v>
      </c>
      <c r="G12" s="79">
        <v>23</v>
      </c>
      <c r="H12" s="79">
        <v>-1.7748937860474157</v>
      </c>
      <c r="I12" s="94"/>
      <c r="J12" s="117">
        <v>2910</v>
      </c>
      <c r="K12" s="120">
        <v>23.400000000000002</v>
      </c>
      <c r="L12" s="120">
        <v>-3.4364261168384869</v>
      </c>
    </row>
    <row r="13" spans="1:13" ht="13" customHeight="1" x14ac:dyDescent="0.25">
      <c r="A13" s="82" t="s">
        <v>168</v>
      </c>
      <c r="B13" s="250"/>
      <c r="C13" s="363">
        <v>13</v>
      </c>
      <c r="D13" s="364">
        <v>0.1</v>
      </c>
      <c r="E13" s="113"/>
      <c r="F13" s="26">
        <v>21</v>
      </c>
      <c r="G13" s="83">
        <v>0.2</v>
      </c>
      <c r="H13" s="83">
        <v>-38.095238095238095</v>
      </c>
      <c r="I13" s="113"/>
      <c r="J13" s="363">
        <v>21</v>
      </c>
      <c r="K13" s="364">
        <v>0.2</v>
      </c>
      <c r="L13" s="364">
        <v>-38.095238095238095</v>
      </c>
    </row>
    <row r="14" spans="1:13" s="122" customFormat="1" ht="13" customHeight="1" x14ac:dyDescent="0.25">
      <c r="A14" s="97" t="s">
        <v>169</v>
      </c>
      <c r="B14" s="368"/>
      <c r="C14" s="369">
        <v>316</v>
      </c>
      <c r="D14" s="366">
        <v>2.5</v>
      </c>
      <c r="E14" s="88"/>
      <c r="F14" s="247">
        <v>329.2242693234698</v>
      </c>
      <c r="G14" s="86">
        <v>2.6</v>
      </c>
      <c r="H14" s="86">
        <v>-4.0167966203234817</v>
      </c>
      <c r="I14" s="88"/>
      <c r="J14" s="369">
        <v>280</v>
      </c>
      <c r="K14" s="366">
        <v>2.2000000000000002</v>
      </c>
      <c r="L14" s="370">
        <v>12.857142857142856</v>
      </c>
    </row>
    <row r="15" spans="1:13" ht="13" customHeight="1" x14ac:dyDescent="0.25">
      <c r="A15" s="254" t="s">
        <v>170</v>
      </c>
      <c r="C15" s="475">
        <v>598</v>
      </c>
      <c r="D15" s="252">
        <v>4.7</v>
      </c>
      <c r="E15" s="94"/>
      <c r="F15" s="91">
        <v>590.23156373545953</v>
      </c>
      <c r="G15" s="92">
        <v>4.7</v>
      </c>
      <c r="H15" s="92">
        <v>1.3161675420025887</v>
      </c>
      <c r="I15" s="94"/>
      <c r="J15" s="251">
        <v>166</v>
      </c>
      <c r="K15" s="252">
        <v>1.3</v>
      </c>
      <c r="L15" s="252" t="s">
        <v>215</v>
      </c>
      <c r="M15" s="456"/>
    </row>
    <row r="16" spans="1:13" ht="13" customHeight="1" x14ac:dyDescent="0.25">
      <c r="A16" s="124" t="s">
        <v>171</v>
      </c>
      <c r="B16" s="250"/>
      <c r="C16" s="371">
        <v>81</v>
      </c>
      <c r="D16" s="372">
        <v>0.59999999999999964</v>
      </c>
      <c r="E16" s="113"/>
      <c r="F16" s="333">
        <v>85</v>
      </c>
      <c r="G16" s="111">
        <v>0.79999999999999982</v>
      </c>
      <c r="H16" s="111">
        <v>-4.705882352941182</v>
      </c>
      <c r="I16" s="113"/>
      <c r="J16" s="371">
        <v>85</v>
      </c>
      <c r="K16" s="372">
        <v>0.7999999999999996</v>
      </c>
      <c r="L16" s="373">
        <v>-4.705882352941182</v>
      </c>
    </row>
    <row r="17" spans="1:15" ht="13" customHeight="1" x14ac:dyDescent="0.25">
      <c r="A17" s="95" t="s">
        <v>172</v>
      </c>
      <c r="B17" s="250"/>
      <c r="C17" s="251">
        <v>995</v>
      </c>
      <c r="D17" s="252">
        <v>7.8</v>
      </c>
      <c r="E17" s="94"/>
      <c r="F17" s="91">
        <v>1004.4558330589293</v>
      </c>
      <c r="G17" s="92">
        <v>8.1</v>
      </c>
      <c r="H17" s="92">
        <v>-0.94138863529050765</v>
      </c>
      <c r="I17" s="94"/>
      <c r="J17" s="251">
        <v>531</v>
      </c>
      <c r="K17" s="252">
        <v>4.3</v>
      </c>
      <c r="L17" s="252">
        <v>87.38229755178908</v>
      </c>
    </row>
    <row r="18" spans="1:15" s="375" customFormat="1" ht="13" customHeight="1" thickBot="1" x14ac:dyDescent="0.3">
      <c r="A18" s="255" t="s">
        <v>173</v>
      </c>
      <c r="B18" s="374"/>
      <c r="C18" s="144">
        <v>291</v>
      </c>
      <c r="D18" s="334">
        <v>0</v>
      </c>
      <c r="E18" s="334"/>
      <c r="F18" s="452">
        <v>351</v>
      </c>
      <c r="G18" s="334">
        <v>0</v>
      </c>
      <c r="H18" s="257">
        <v>-17.09401709401709</v>
      </c>
      <c r="I18" s="334"/>
      <c r="J18" s="144">
        <v>351</v>
      </c>
      <c r="K18" s="335">
        <v>0</v>
      </c>
      <c r="L18" s="257">
        <v>-17.09401709401709</v>
      </c>
    </row>
    <row r="19" spans="1:15" ht="11.15" customHeight="1" x14ac:dyDescent="0.25">
      <c r="A19" s="376"/>
      <c r="B19" s="250"/>
      <c r="C19" s="45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5">
        <v>0</v>
      </c>
      <c r="K19" s="377">
        <v>0</v>
      </c>
      <c r="L19" s="378">
        <v>0</v>
      </c>
    </row>
    <row r="20" spans="1:15" ht="15" customHeight="1" x14ac:dyDescent="0.25">
      <c r="A20" s="259" t="s">
        <v>184</v>
      </c>
      <c r="B20" s="250"/>
      <c r="C20" s="382"/>
      <c r="D20" s="379"/>
      <c r="E20" s="379"/>
      <c r="F20" s="379"/>
      <c r="G20" s="379"/>
      <c r="H20" s="379"/>
      <c r="I20" s="379"/>
      <c r="J20" s="451"/>
      <c r="K20" s="380"/>
      <c r="L20" s="380"/>
    </row>
    <row r="21" spans="1:15" ht="13" customHeight="1" x14ac:dyDescent="0.25">
      <c r="A21" s="409" t="s">
        <v>175</v>
      </c>
      <c r="B21" s="383"/>
      <c r="C21" s="344">
        <v>2384</v>
      </c>
      <c r="D21" s="351"/>
      <c r="E21" s="351"/>
      <c r="F21" s="344">
        <v>2235</v>
      </c>
      <c r="G21" s="351"/>
      <c r="H21" s="92">
        <v>6.6666666666666652</v>
      </c>
      <c r="I21" s="387"/>
    </row>
    <row r="22" spans="1:15" ht="13" customHeight="1" x14ac:dyDescent="0.25">
      <c r="A22" s="150" t="s">
        <v>187</v>
      </c>
      <c r="B22" s="385"/>
      <c r="C22" s="510">
        <v>0</v>
      </c>
      <c r="D22" s="347"/>
      <c r="E22" s="347"/>
      <c r="F22" s="510">
        <v>0</v>
      </c>
      <c r="G22" s="347"/>
      <c r="H22" s="349">
        <v>0</v>
      </c>
      <c r="I22" s="386"/>
    </row>
    <row r="23" spans="1:15" ht="13" customHeight="1" x14ac:dyDescent="0.25">
      <c r="A23" s="350" t="s">
        <v>177</v>
      </c>
      <c r="B23" s="385"/>
      <c r="C23" s="344">
        <v>23</v>
      </c>
      <c r="D23" s="351"/>
      <c r="E23" s="351"/>
      <c r="F23" s="344">
        <v>10</v>
      </c>
      <c r="G23" s="351"/>
      <c r="H23" s="92">
        <v>129.99999999999997</v>
      </c>
      <c r="I23" s="351"/>
    </row>
    <row r="24" spans="1:15" x14ac:dyDescent="0.25">
      <c r="A24" s="353" t="s">
        <v>178</v>
      </c>
      <c r="B24" s="269"/>
      <c r="C24" s="355">
        <v>149</v>
      </c>
      <c r="D24" s="149"/>
      <c r="E24" s="149"/>
      <c r="F24" s="355">
        <v>99</v>
      </c>
      <c r="G24" s="411"/>
      <c r="H24" s="94">
        <v>50.505050505050498</v>
      </c>
      <c r="I24" s="149"/>
    </row>
    <row r="25" spans="1:15" x14ac:dyDescent="0.25">
      <c r="A25" s="384"/>
      <c r="B25" s="122"/>
      <c r="C25" s="25"/>
      <c r="D25" s="354"/>
      <c r="E25" s="354"/>
      <c r="F25" s="25"/>
      <c r="G25" s="354"/>
      <c r="H25" s="94"/>
      <c r="I25" s="381"/>
    </row>
    <row r="26" spans="1:15" ht="13" customHeight="1" x14ac:dyDescent="0.25">
      <c r="A26" s="389" t="s">
        <v>186</v>
      </c>
      <c r="B26" s="122"/>
      <c r="C26" s="357"/>
      <c r="D26" s="354"/>
      <c r="E26" s="354"/>
      <c r="F26" s="357"/>
      <c r="G26" s="354"/>
      <c r="H26" s="149"/>
      <c r="I26" s="381"/>
    </row>
    <row r="27" spans="1:15" ht="13" customHeight="1" thickBot="1" x14ac:dyDescent="0.3">
      <c r="A27" s="390" t="s">
        <v>185</v>
      </c>
      <c r="B27" s="391"/>
      <c r="C27" s="392">
        <v>1512.0793739711407</v>
      </c>
      <c r="D27" s="393"/>
      <c r="E27" s="393"/>
      <c r="F27" s="392">
        <v>1492.901329584078</v>
      </c>
      <c r="G27" s="393"/>
      <c r="H27" s="394">
        <v>1.2846156679628518</v>
      </c>
      <c r="I27" s="393"/>
    </row>
    <row r="28" spans="1:15" s="397" customFormat="1" ht="11.15" customHeight="1" x14ac:dyDescent="0.25">
      <c r="A28" s="395"/>
      <c r="B28" s="395"/>
      <c r="C28" s="396"/>
      <c r="D28" s="396"/>
      <c r="E28" s="396"/>
      <c r="F28" s="396"/>
      <c r="G28" s="396"/>
      <c r="H28" s="396"/>
      <c r="I28" s="396"/>
      <c r="J28" s="396"/>
      <c r="K28" s="396"/>
      <c r="L28" s="395"/>
    </row>
    <row r="29" spans="1:15" s="397" customFormat="1" ht="11.15" customHeight="1" x14ac:dyDescent="0.25">
      <c r="A29" s="550" t="s">
        <v>179</v>
      </c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</row>
    <row r="30" spans="1:15" ht="11.15" customHeight="1" x14ac:dyDescent="0.25">
      <c r="A30" s="551" t="s">
        <v>188</v>
      </c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</row>
    <row r="31" spans="1:15" ht="22" customHeight="1" x14ac:dyDescent="0.25">
      <c r="A31" s="551" t="s">
        <v>189</v>
      </c>
      <c r="B31" s="551"/>
      <c r="C31" s="551"/>
      <c r="D31" s="551"/>
      <c r="E31" s="551"/>
      <c r="F31" s="551"/>
      <c r="G31" s="551"/>
      <c r="H31" s="551"/>
      <c r="I31" s="551"/>
      <c r="J31" s="551"/>
      <c r="K31" s="551"/>
      <c r="L31" s="551"/>
    </row>
  </sheetData>
  <mergeCells count="9">
    <mergeCell ref="A31:L31"/>
    <mergeCell ref="A30:L30"/>
    <mergeCell ref="A1:L1"/>
    <mergeCell ref="A2:L2"/>
    <mergeCell ref="A3:L3"/>
    <mergeCell ref="C5:L5"/>
    <mergeCell ref="F6:H6"/>
    <mergeCell ref="J6:L6"/>
    <mergeCell ref="A29:O29"/>
  </mergeCells>
  <pageMargins left="0.19685039370078741" right="0.31496062992125984" top="0.78740157480314965" bottom="0.23622047244094491" header="0" footer="0"/>
  <pageSetup orientation="landscape" r:id="rId1"/>
  <headerFooter alignWithMargins="0"/>
  <customProperties>
    <customPr name="SheetOptions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zoomScaleSheetLayoutView="100" workbookViewId="0">
      <selection sqref="A1:L1"/>
    </sheetView>
  </sheetViews>
  <sheetFormatPr defaultColWidth="9.81640625" defaultRowHeight="10.5" x14ac:dyDescent="0.25"/>
  <cols>
    <col min="1" max="1" width="42.7265625" style="44" customWidth="1"/>
    <col min="2" max="2" width="1.7265625" style="63" customWidth="1"/>
    <col min="3" max="4" width="7.7265625" style="401" customWidth="1"/>
    <col min="5" max="5" width="1.54296875" style="401" customWidth="1"/>
    <col min="6" max="8" width="7.7265625" style="401" customWidth="1"/>
    <col min="9" max="9" width="1.54296875" style="401" customWidth="1"/>
    <col min="10" max="12" width="7.7265625" style="401" customWidth="1"/>
    <col min="13" max="16384" width="9.81640625" style="63"/>
  </cols>
  <sheetData>
    <row r="1" spans="1:13" ht="11.15" customHeight="1" x14ac:dyDescent="0.25">
      <c r="A1" s="533" t="s">
        <v>190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</row>
    <row r="2" spans="1:13" ht="11.15" customHeight="1" x14ac:dyDescent="0.25">
      <c r="A2" s="534" t="s">
        <v>167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1:13" ht="11.15" customHeight="1" x14ac:dyDescent="0.25">
      <c r="A3" s="535" t="s">
        <v>21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3" ht="11.15" customHeight="1" x14ac:dyDescent="0.25">
      <c r="A4" s="330"/>
      <c r="B4" s="239"/>
      <c r="C4" s="399"/>
      <c r="D4" s="399"/>
      <c r="E4" s="399"/>
      <c r="F4" s="399"/>
      <c r="G4" s="399"/>
      <c r="H4" s="399"/>
      <c r="I4" s="399"/>
      <c r="J4" s="400"/>
      <c r="K4" s="399"/>
      <c r="L4" s="399"/>
    </row>
    <row r="5" spans="1:13" ht="15" customHeight="1" x14ac:dyDescent="0.25">
      <c r="A5" s="69"/>
      <c r="B5" s="240"/>
      <c r="C5" s="552" t="s">
        <v>110</v>
      </c>
      <c r="D5" s="552"/>
      <c r="E5" s="552"/>
      <c r="F5" s="552"/>
      <c r="G5" s="552"/>
      <c r="H5" s="552"/>
      <c r="I5" s="552"/>
      <c r="J5" s="552"/>
      <c r="K5" s="552"/>
      <c r="L5" s="552"/>
    </row>
    <row r="6" spans="1:13" s="243" customFormat="1" ht="15" customHeight="1" x14ac:dyDescent="0.25">
      <c r="A6" s="332"/>
      <c r="B6" s="402"/>
      <c r="C6" s="242"/>
      <c r="D6" s="74"/>
      <c r="E6" s="74"/>
      <c r="F6" s="537" t="s">
        <v>83</v>
      </c>
      <c r="G6" s="537"/>
      <c r="H6" s="537"/>
      <c r="I6" s="74"/>
      <c r="J6" s="537" t="s">
        <v>111</v>
      </c>
      <c r="K6" s="537"/>
      <c r="L6" s="537"/>
    </row>
    <row r="7" spans="1:13" s="243" customFormat="1" ht="15" customHeight="1" x14ac:dyDescent="0.25">
      <c r="A7" s="332"/>
      <c r="B7" s="402"/>
      <c r="C7" s="242">
        <v>2019</v>
      </c>
      <c r="D7" s="74" t="s">
        <v>112</v>
      </c>
      <c r="E7" s="74"/>
      <c r="F7" s="74">
        <v>2018</v>
      </c>
      <c r="G7" s="74" t="s">
        <v>112</v>
      </c>
      <c r="H7" s="74" t="s">
        <v>113</v>
      </c>
      <c r="I7" s="74"/>
      <c r="J7" s="242">
        <v>2018</v>
      </c>
      <c r="K7" s="74" t="s">
        <v>112</v>
      </c>
      <c r="L7" s="74" t="s">
        <v>113</v>
      </c>
    </row>
    <row r="8" spans="1:13" ht="13" customHeight="1" x14ac:dyDescent="0.25">
      <c r="A8" s="76" t="s">
        <v>87</v>
      </c>
      <c r="B8" s="403"/>
      <c r="C8" s="78">
        <v>10853.481</v>
      </c>
      <c r="D8" s="79">
        <v>100</v>
      </c>
      <c r="E8" s="94"/>
      <c r="F8" s="78">
        <v>10593.088</v>
      </c>
      <c r="G8" s="79">
        <v>100</v>
      </c>
      <c r="H8" s="79">
        <v>2.4581406290592467</v>
      </c>
      <c r="I8" s="94"/>
      <c r="J8" s="78">
        <v>10593.088</v>
      </c>
      <c r="K8" s="79">
        <v>100</v>
      </c>
      <c r="L8" s="79">
        <v>2.4581406290592467</v>
      </c>
    </row>
    <row r="9" spans="1:13" ht="13" customHeight="1" x14ac:dyDescent="0.25">
      <c r="A9" s="82" t="s">
        <v>88</v>
      </c>
      <c r="B9" s="403"/>
      <c r="C9" s="26">
        <v>9748.4809999999998</v>
      </c>
      <c r="D9" s="83">
        <v>89.8</v>
      </c>
      <c r="E9" s="113"/>
      <c r="F9" s="26">
        <v>9706.0879999999997</v>
      </c>
      <c r="G9" s="83">
        <v>91.6</v>
      </c>
      <c r="H9" s="83">
        <v>0.43676710946778385</v>
      </c>
      <c r="I9" s="113"/>
      <c r="J9" s="26">
        <v>9706.0879999999997</v>
      </c>
      <c r="K9" s="83">
        <v>91.6</v>
      </c>
      <c r="L9" s="83">
        <v>0.43676710946778385</v>
      </c>
    </row>
    <row r="10" spans="1:13" ht="13" customHeight="1" x14ac:dyDescent="0.25">
      <c r="A10" s="84" t="s">
        <v>89</v>
      </c>
      <c r="B10" s="403"/>
      <c r="C10" s="85">
        <v>1105</v>
      </c>
      <c r="D10" s="86">
        <v>10.199999999999999</v>
      </c>
      <c r="E10" s="88"/>
      <c r="F10" s="85">
        <v>887</v>
      </c>
      <c r="G10" s="86">
        <v>8.4</v>
      </c>
      <c r="H10" s="86">
        <v>24.577226606538893</v>
      </c>
      <c r="I10" s="88"/>
      <c r="J10" s="85">
        <v>887</v>
      </c>
      <c r="K10" s="86">
        <v>8.4</v>
      </c>
      <c r="L10" s="86">
        <v>24.577226606538893</v>
      </c>
    </row>
    <row r="11" spans="1:13" ht="13" customHeight="1" x14ac:dyDescent="0.25">
      <c r="A11" s="248" t="s">
        <v>90</v>
      </c>
      <c r="B11" s="404"/>
      <c r="C11" s="91">
        <v>43</v>
      </c>
      <c r="D11" s="92">
        <v>0.4</v>
      </c>
      <c r="E11" s="94"/>
      <c r="F11" s="91">
        <v>51.504590032803797</v>
      </c>
      <c r="G11" s="92">
        <v>0.5</v>
      </c>
      <c r="H11" s="92">
        <v>-16.512295365106567</v>
      </c>
      <c r="I11" s="94"/>
      <c r="J11" s="91">
        <v>52</v>
      </c>
      <c r="K11" s="92">
        <v>0.5</v>
      </c>
      <c r="L11" s="92">
        <v>-17.307692307692314</v>
      </c>
    </row>
    <row r="12" spans="1:13" ht="13" customHeight="1" x14ac:dyDescent="0.25">
      <c r="A12" s="249" t="s">
        <v>91</v>
      </c>
      <c r="B12" s="404"/>
      <c r="C12" s="78">
        <v>735</v>
      </c>
      <c r="D12" s="79">
        <v>6.7999999999999989</v>
      </c>
      <c r="E12" s="94"/>
      <c r="F12" s="78">
        <v>571.51861092325157</v>
      </c>
      <c r="G12" s="79">
        <v>5.4</v>
      </c>
      <c r="H12" s="79">
        <v>28.604735865496099</v>
      </c>
      <c r="I12" s="94"/>
      <c r="J12" s="78">
        <v>697</v>
      </c>
      <c r="K12" s="79">
        <v>6.6000000000000005</v>
      </c>
      <c r="L12" s="79">
        <v>5.4519368723098927</v>
      </c>
    </row>
    <row r="13" spans="1:13" ht="13" customHeight="1" x14ac:dyDescent="0.25">
      <c r="A13" s="82" t="s">
        <v>168</v>
      </c>
      <c r="B13" s="403"/>
      <c r="C13" s="26">
        <v>18</v>
      </c>
      <c r="D13" s="83">
        <v>0.2</v>
      </c>
      <c r="E13" s="113"/>
      <c r="F13" s="26">
        <v>1</v>
      </c>
      <c r="G13" s="83">
        <v>0</v>
      </c>
      <c r="H13" s="83" t="s">
        <v>215</v>
      </c>
      <c r="I13" s="113"/>
      <c r="J13" s="26">
        <v>1</v>
      </c>
      <c r="K13" s="83">
        <v>0</v>
      </c>
      <c r="L13" s="83" t="s">
        <v>215</v>
      </c>
    </row>
    <row r="14" spans="1:13" s="99" customFormat="1" ht="13" customHeight="1" x14ac:dyDescent="0.25">
      <c r="A14" s="97" t="s">
        <v>169</v>
      </c>
      <c r="B14" s="405"/>
      <c r="C14" s="247">
        <v>309</v>
      </c>
      <c r="D14" s="86">
        <v>2.8</v>
      </c>
      <c r="E14" s="88"/>
      <c r="F14" s="247">
        <v>262.97679904394465</v>
      </c>
      <c r="G14" s="86">
        <v>2.5</v>
      </c>
      <c r="H14" s="86">
        <v>17.50085981857459</v>
      </c>
      <c r="I14" s="88"/>
      <c r="J14" s="247">
        <v>137</v>
      </c>
      <c r="K14" s="86">
        <v>1.3</v>
      </c>
      <c r="L14" s="86">
        <v>125.54744525547443</v>
      </c>
    </row>
    <row r="15" spans="1:13" ht="13" customHeight="1" x14ac:dyDescent="0.25">
      <c r="A15" s="254" t="s">
        <v>170</v>
      </c>
      <c r="B15" s="406"/>
      <c r="C15" s="91">
        <v>203</v>
      </c>
      <c r="D15" s="92">
        <v>1.9</v>
      </c>
      <c r="E15" s="94"/>
      <c r="F15" s="91">
        <v>178.3037770829319</v>
      </c>
      <c r="G15" s="92">
        <v>1.7</v>
      </c>
      <c r="H15" s="92">
        <v>13.850644849537597</v>
      </c>
      <c r="I15" s="94"/>
      <c r="J15" s="91">
        <v>30</v>
      </c>
      <c r="K15" s="92">
        <v>0.3</v>
      </c>
      <c r="L15" s="92" t="s">
        <v>215</v>
      </c>
      <c r="M15" s="455"/>
    </row>
    <row r="16" spans="1:13" ht="13" customHeight="1" x14ac:dyDescent="0.25">
      <c r="A16" s="124" t="s">
        <v>171</v>
      </c>
      <c r="B16" s="403"/>
      <c r="C16" s="333">
        <v>23</v>
      </c>
      <c r="D16" s="111">
        <v>0.20000000000000062</v>
      </c>
      <c r="E16" s="113"/>
      <c r="F16" s="333">
        <v>7</v>
      </c>
      <c r="G16" s="111">
        <v>0</v>
      </c>
      <c r="H16" s="111" t="s">
        <v>215</v>
      </c>
      <c r="I16" s="113"/>
      <c r="J16" s="333">
        <v>7</v>
      </c>
      <c r="K16" s="111">
        <v>0</v>
      </c>
      <c r="L16" s="111" t="s">
        <v>215</v>
      </c>
    </row>
    <row r="17" spans="1:12" ht="13" customHeight="1" x14ac:dyDescent="0.25">
      <c r="A17" s="95" t="s">
        <v>172</v>
      </c>
      <c r="B17" s="403"/>
      <c r="C17" s="91">
        <v>535</v>
      </c>
      <c r="D17" s="92">
        <v>4.9000000000000004</v>
      </c>
      <c r="E17" s="94"/>
      <c r="F17" s="91">
        <v>448.28057612687655</v>
      </c>
      <c r="G17" s="92">
        <v>4.2</v>
      </c>
      <c r="H17" s="92">
        <v>19.344898818140919</v>
      </c>
      <c r="I17" s="94"/>
      <c r="J17" s="91">
        <v>174</v>
      </c>
      <c r="K17" s="92">
        <v>1.6</v>
      </c>
      <c r="L17" s="92" t="s">
        <v>215</v>
      </c>
    </row>
    <row r="18" spans="1:12" s="336" customFormat="1" ht="13" customHeight="1" thickBot="1" x14ac:dyDescent="0.3">
      <c r="A18" s="255" t="s">
        <v>173</v>
      </c>
      <c r="B18" s="407"/>
      <c r="C18" s="452">
        <v>122.9</v>
      </c>
      <c r="D18" s="334">
        <v>0</v>
      </c>
      <c r="E18" s="334"/>
      <c r="F18" s="452">
        <v>64</v>
      </c>
      <c r="G18" s="334">
        <v>0</v>
      </c>
      <c r="H18" s="257">
        <v>92.031250000000014</v>
      </c>
      <c r="I18" s="334"/>
      <c r="J18" s="144">
        <v>64</v>
      </c>
      <c r="K18" s="335">
        <v>0</v>
      </c>
      <c r="L18" s="257">
        <v>92.031250000000014</v>
      </c>
    </row>
    <row r="19" spans="1:12" ht="11.15" customHeight="1" x14ac:dyDescent="0.25">
      <c r="A19" s="337"/>
      <c r="B19" s="246"/>
      <c r="C19" s="338">
        <v>796</v>
      </c>
      <c r="D19" s="339"/>
      <c r="E19" s="339"/>
      <c r="F19" s="339"/>
      <c r="G19" s="339"/>
      <c r="H19" s="339"/>
      <c r="I19" s="339"/>
      <c r="J19" s="338"/>
      <c r="K19" s="340"/>
      <c r="L19" s="258"/>
    </row>
    <row r="20" spans="1:12" ht="15" customHeight="1" x14ac:dyDescent="0.25">
      <c r="A20" s="133" t="s">
        <v>191</v>
      </c>
      <c r="B20" s="408"/>
      <c r="C20" s="382"/>
      <c r="D20" s="408"/>
      <c r="E20" s="408"/>
      <c r="F20" s="408"/>
      <c r="G20" s="408"/>
      <c r="H20" s="408"/>
      <c r="I20" s="408"/>
      <c r="J20" s="451"/>
      <c r="K20" s="354"/>
      <c r="L20" s="354"/>
    </row>
    <row r="21" spans="1:12" ht="13" customHeight="1" x14ac:dyDescent="0.25">
      <c r="A21" s="409" t="s">
        <v>192</v>
      </c>
      <c r="B21" s="274"/>
      <c r="C21" s="344">
        <v>540</v>
      </c>
      <c r="D21" s="155"/>
      <c r="E21" s="155"/>
      <c r="F21" s="344">
        <v>467</v>
      </c>
      <c r="G21" s="155"/>
      <c r="H21" s="252">
        <v>15.631691648822276</v>
      </c>
      <c r="I21" s="155"/>
      <c r="J21" s="63"/>
      <c r="K21" s="63"/>
      <c r="L21" s="63"/>
    </row>
    <row r="22" spans="1:12" ht="13" customHeight="1" x14ac:dyDescent="0.25">
      <c r="A22" s="150" t="s">
        <v>193</v>
      </c>
      <c r="B22" s="269"/>
      <c r="C22" s="25"/>
      <c r="D22" s="149"/>
      <c r="E22" s="149"/>
      <c r="F22" s="25"/>
      <c r="G22" s="149"/>
      <c r="H22" s="410"/>
      <c r="I22" s="149"/>
      <c r="J22" s="63"/>
      <c r="K22" s="63"/>
      <c r="L22" s="63"/>
    </row>
    <row r="23" spans="1:12" ht="13" customHeight="1" x14ac:dyDescent="0.25">
      <c r="A23" s="350" t="s">
        <v>177</v>
      </c>
      <c r="B23" s="269"/>
      <c r="C23" s="344">
        <v>1</v>
      </c>
      <c r="D23" s="155"/>
      <c r="E23" s="155"/>
      <c r="F23" s="344">
        <v>15</v>
      </c>
      <c r="G23" s="155"/>
      <c r="H23" s="252">
        <v>-93.333333333333329</v>
      </c>
      <c r="I23" s="155"/>
      <c r="J23" s="63"/>
      <c r="K23" s="63"/>
      <c r="L23" s="63"/>
    </row>
    <row r="24" spans="1:12" x14ac:dyDescent="0.25">
      <c r="A24" s="353" t="s">
        <v>178</v>
      </c>
      <c r="B24" s="269"/>
      <c r="C24" s="355">
        <v>73</v>
      </c>
      <c r="D24" s="149"/>
      <c r="E24" s="149"/>
      <c r="F24" s="355">
        <v>79</v>
      </c>
      <c r="G24" s="411"/>
      <c r="H24" s="94">
        <v>-7.5949367088607556</v>
      </c>
      <c r="I24" s="149"/>
      <c r="J24" s="63"/>
      <c r="K24" s="63"/>
      <c r="L24" s="63"/>
    </row>
    <row r="25" spans="1:12" ht="13" customHeight="1" x14ac:dyDescent="0.25">
      <c r="A25" s="150"/>
      <c r="B25" s="269"/>
      <c r="C25" s="412"/>
      <c r="D25" s="413"/>
      <c r="E25" s="413"/>
      <c r="F25" s="412"/>
      <c r="G25" s="354"/>
      <c r="H25" s="94"/>
      <c r="I25" s="413"/>
      <c r="J25" s="63"/>
      <c r="K25" s="63"/>
      <c r="L25" s="63"/>
    </row>
    <row r="26" spans="1:12" ht="13" customHeight="1" x14ac:dyDescent="0.25">
      <c r="A26" s="254" t="s">
        <v>194</v>
      </c>
      <c r="B26" s="269"/>
      <c r="C26" s="344">
        <v>616.44799999999998</v>
      </c>
      <c r="D26" s="155"/>
      <c r="E26" s="155"/>
      <c r="F26" s="344">
        <v>674.14800000000002</v>
      </c>
      <c r="G26" s="414"/>
      <c r="H26" s="92">
        <v>-8.5589514468633059</v>
      </c>
      <c r="I26" s="155"/>
      <c r="J26" s="63"/>
      <c r="K26" s="63"/>
      <c r="L26" s="63"/>
    </row>
    <row r="27" spans="1:12" ht="13" customHeight="1" x14ac:dyDescent="0.25">
      <c r="A27" s="150"/>
      <c r="B27" s="269"/>
      <c r="C27" s="25"/>
      <c r="D27" s="354"/>
      <c r="E27" s="354"/>
      <c r="F27" s="25"/>
      <c r="G27" s="354"/>
      <c r="H27" s="94"/>
      <c r="I27" s="354"/>
      <c r="J27" s="63"/>
      <c r="K27" s="63"/>
      <c r="L27" s="63"/>
    </row>
    <row r="28" spans="1:12" ht="13" customHeight="1" x14ac:dyDescent="0.25">
      <c r="A28" s="356" t="s">
        <v>198</v>
      </c>
      <c r="B28" s="274"/>
      <c r="C28" s="357"/>
      <c r="D28" s="354"/>
      <c r="E28" s="354"/>
      <c r="F28" s="357"/>
      <c r="G28" s="354"/>
      <c r="H28" s="149"/>
      <c r="I28" s="354"/>
      <c r="J28" s="63"/>
      <c r="K28" s="63"/>
      <c r="L28" s="63"/>
    </row>
    <row r="29" spans="1:12" ht="13" customHeight="1" x14ac:dyDescent="0.25">
      <c r="A29" s="248" t="s">
        <v>195</v>
      </c>
      <c r="B29" s="274"/>
      <c r="C29" s="266">
        <v>7070</v>
      </c>
      <c r="D29" s="415"/>
      <c r="E29" s="415"/>
      <c r="F29" s="266">
        <v>7641.2152579656386</v>
      </c>
      <c r="G29" s="414"/>
      <c r="H29" s="92">
        <v>-7.4754504183110253</v>
      </c>
      <c r="I29" s="415"/>
      <c r="J29" s="63"/>
      <c r="K29" s="63"/>
      <c r="L29" s="63"/>
    </row>
    <row r="30" spans="1:12" ht="13" customHeight="1" x14ac:dyDescent="0.25">
      <c r="A30" s="416" t="s">
        <v>196</v>
      </c>
      <c r="C30" s="263">
        <v>402.3094202898551</v>
      </c>
      <c r="D30" s="413"/>
      <c r="E30" s="413"/>
      <c r="F30" s="263">
        <v>486.36666666666667</v>
      </c>
      <c r="G30" s="354"/>
      <c r="H30" s="94">
        <v>-17.28269064015041</v>
      </c>
      <c r="I30" s="413"/>
      <c r="J30" s="63"/>
      <c r="K30" s="63"/>
      <c r="L30" s="63"/>
    </row>
    <row r="31" spans="1:12" ht="13" customHeight="1" thickBot="1" x14ac:dyDescent="0.3">
      <c r="A31" s="417" t="s">
        <v>197</v>
      </c>
      <c r="B31" s="418"/>
      <c r="C31" s="358">
        <v>17.573538285298465</v>
      </c>
      <c r="D31" s="419"/>
      <c r="E31" s="419"/>
      <c r="F31" s="358">
        <v>15.710811989511971</v>
      </c>
      <c r="G31" s="420"/>
      <c r="H31" s="127">
        <v>11.85633369573762</v>
      </c>
      <c r="I31" s="419"/>
      <c r="J31" s="63"/>
      <c r="K31" s="63"/>
      <c r="L31" s="63"/>
    </row>
    <row r="32" spans="1:12" ht="11.15" customHeight="1" x14ac:dyDescent="0.25">
      <c r="A32" s="421"/>
      <c r="B32" s="398"/>
      <c r="C32" s="422"/>
      <c r="D32" s="422"/>
      <c r="E32" s="422"/>
      <c r="F32" s="422"/>
      <c r="G32" s="422"/>
      <c r="H32" s="422"/>
      <c r="I32" s="422"/>
      <c r="J32" s="422"/>
      <c r="K32" s="422"/>
      <c r="L32" s="422"/>
    </row>
    <row r="33" spans="1:15" ht="11.15" customHeight="1" x14ac:dyDescent="0.25">
      <c r="A33" s="550" t="s">
        <v>179</v>
      </c>
      <c r="B33" s="550"/>
      <c r="C33" s="550"/>
      <c r="D33" s="550"/>
      <c r="E33" s="550"/>
      <c r="F33" s="550"/>
      <c r="G33" s="550"/>
      <c r="H33" s="550"/>
      <c r="I33" s="550"/>
      <c r="J33" s="550"/>
      <c r="K33" s="550"/>
      <c r="L33" s="550"/>
      <c r="M33" s="522"/>
      <c r="N33" s="522"/>
      <c r="O33" s="522"/>
    </row>
    <row r="34" spans="1:15" ht="11.15" customHeight="1" x14ac:dyDescent="0.25">
      <c r="A34" s="553" t="s">
        <v>199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</row>
    <row r="35" spans="1:15" ht="11.15" customHeight="1" x14ac:dyDescent="0.25">
      <c r="A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</sheetData>
  <mergeCells count="8">
    <mergeCell ref="C5:L5"/>
    <mergeCell ref="A34:L34"/>
    <mergeCell ref="A1:L1"/>
    <mergeCell ref="A2:L2"/>
    <mergeCell ref="A3:L3"/>
    <mergeCell ref="F6:H6"/>
    <mergeCell ref="J6:L6"/>
    <mergeCell ref="A33:L33"/>
  </mergeCells>
  <pageMargins left="0.19685039370078741" right="0.31496062992125984" top="0.78740157480314965" bottom="0.23622047244094491" header="0" footer="0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zoomScaleSheetLayoutView="114" workbookViewId="0">
      <selection sqref="A1:N1"/>
    </sheetView>
  </sheetViews>
  <sheetFormatPr defaultColWidth="9.81640625" defaultRowHeight="10.5" x14ac:dyDescent="0.25"/>
  <cols>
    <col min="1" max="1" width="42.7265625" style="63" customWidth="1"/>
    <col min="2" max="2" width="1.7265625" style="63" customWidth="1"/>
    <col min="3" max="3" width="8.7265625" style="63" bestFit="1" customWidth="1"/>
    <col min="4" max="4" width="7.7265625" style="63" customWidth="1"/>
    <col min="5" max="5" width="1.54296875" style="63" customWidth="1"/>
    <col min="6" max="8" width="7.7265625" style="63" customWidth="1"/>
    <col min="9" max="9" width="7.6328125" style="63" customWidth="1"/>
    <col min="10" max="10" width="1.54296875" style="63" customWidth="1"/>
    <col min="11" max="13" width="7.7265625" style="63" customWidth="1"/>
    <col min="14" max="14" width="7.6328125" style="63" customWidth="1"/>
    <col min="15" max="16384" width="9.81640625" style="63"/>
  </cols>
  <sheetData>
    <row r="1" spans="1:14" ht="11.15" customHeight="1" x14ac:dyDescent="0.25">
      <c r="A1" s="533" t="s">
        <v>54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ht="11.15" customHeight="1" x14ac:dyDescent="0.25">
      <c r="A2" s="534" t="s">
        <v>167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</row>
    <row r="3" spans="1:14" ht="11.15" customHeight="1" x14ac:dyDescent="0.25">
      <c r="A3" s="535" t="s">
        <v>21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</row>
    <row r="4" spans="1:14" ht="11.15" customHeigh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</row>
    <row r="5" spans="1:14" ht="15" customHeight="1" x14ac:dyDescent="0.25">
      <c r="A5" s="240"/>
      <c r="B5" s="240"/>
      <c r="C5" s="536" t="s">
        <v>110</v>
      </c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</row>
    <row r="6" spans="1:14" s="243" customFormat="1" ht="15" customHeight="1" x14ac:dyDescent="0.25">
      <c r="A6" s="241"/>
      <c r="B6" s="241"/>
      <c r="E6" s="74"/>
      <c r="F6" s="537" t="s">
        <v>84</v>
      </c>
      <c r="G6" s="537"/>
      <c r="H6" s="537"/>
      <c r="I6" s="537"/>
      <c r="J6" s="74"/>
      <c r="K6" s="537" t="s">
        <v>111</v>
      </c>
      <c r="L6" s="537"/>
      <c r="M6" s="537"/>
      <c r="N6" s="537"/>
    </row>
    <row r="7" spans="1:14" ht="15" customHeight="1" x14ac:dyDescent="0.25">
      <c r="A7" s="244"/>
      <c r="B7" s="245"/>
      <c r="C7" s="74">
        <v>2019</v>
      </c>
      <c r="D7" s="74" t="s">
        <v>112</v>
      </c>
      <c r="E7" s="74"/>
      <c r="F7" s="508" t="s">
        <v>85</v>
      </c>
      <c r="G7" s="74" t="s">
        <v>112</v>
      </c>
      <c r="H7" s="74" t="s">
        <v>113</v>
      </c>
      <c r="I7" s="242" t="s">
        <v>86</v>
      </c>
      <c r="J7" s="74"/>
      <c r="K7" s="508" t="s">
        <v>85</v>
      </c>
      <c r="L7" s="74" t="s">
        <v>4</v>
      </c>
      <c r="M7" s="74" t="s">
        <v>113</v>
      </c>
      <c r="N7" s="242" t="s">
        <v>86</v>
      </c>
    </row>
    <row r="8" spans="1:14" ht="13" customHeight="1" x14ac:dyDescent="0.25">
      <c r="A8" s="76" t="s">
        <v>87</v>
      </c>
      <c r="B8" s="246"/>
      <c r="C8" s="78">
        <v>46248</v>
      </c>
      <c r="D8" s="79">
        <v>100</v>
      </c>
      <c r="E8" s="94"/>
      <c r="F8" s="78">
        <v>44122.453000000001</v>
      </c>
      <c r="G8" s="79">
        <v>100</v>
      </c>
      <c r="H8" s="79">
        <v>4.8173817534578056</v>
      </c>
      <c r="I8" s="79">
        <v>0.54118931238931189</v>
      </c>
      <c r="J8" s="94"/>
      <c r="K8" s="78">
        <v>44122.453000000001</v>
      </c>
      <c r="L8" s="79">
        <v>100</v>
      </c>
      <c r="M8" s="79">
        <v>4.8173817534578056</v>
      </c>
      <c r="N8" s="79">
        <v>0.54118931238931189</v>
      </c>
    </row>
    <row r="9" spans="1:14" ht="13" customHeight="1" x14ac:dyDescent="0.25">
      <c r="A9" s="82" t="s">
        <v>88</v>
      </c>
      <c r="B9" s="246"/>
      <c r="C9" s="26">
        <v>25355</v>
      </c>
      <c r="D9" s="83">
        <v>54.8</v>
      </c>
      <c r="E9" s="113"/>
      <c r="F9" s="26">
        <v>23904.645384399646</v>
      </c>
      <c r="G9" s="83">
        <v>54.2</v>
      </c>
      <c r="H9" s="83">
        <v>6.0672500774550997</v>
      </c>
      <c r="I9" s="83"/>
      <c r="J9" s="113"/>
      <c r="K9" s="26">
        <v>23906.787</v>
      </c>
      <c r="L9" s="83">
        <v>54.2</v>
      </c>
      <c r="M9" s="83">
        <v>6.0577483707869195</v>
      </c>
      <c r="N9" s="83"/>
    </row>
    <row r="10" spans="1:14" ht="13" customHeight="1" x14ac:dyDescent="0.25">
      <c r="A10" s="84" t="s">
        <v>89</v>
      </c>
      <c r="B10" s="246"/>
      <c r="C10" s="247">
        <v>20892</v>
      </c>
      <c r="D10" s="88">
        <v>45.2</v>
      </c>
      <c r="E10" s="88"/>
      <c r="F10" s="247">
        <v>20217.807615600355</v>
      </c>
      <c r="G10" s="88">
        <v>45.8</v>
      </c>
      <c r="H10" s="88">
        <v>3.3346463534425386</v>
      </c>
      <c r="I10" s="88"/>
      <c r="J10" s="88"/>
      <c r="K10" s="247">
        <v>20214.666000000001</v>
      </c>
      <c r="L10" s="88">
        <v>45.8</v>
      </c>
      <c r="M10" s="88">
        <v>3.2507058686994772</v>
      </c>
      <c r="N10" s="88"/>
    </row>
    <row r="11" spans="1:14" ht="13" customHeight="1" x14ac:dyDescent="0.25">
      <c r="A11" s="248" t="s">
        <v>90</v>
      </c>
      <c r="B11" s="245"/>
      <c r="C11" s="91">
        <v>2201</v>
      </c>
      <c r="D11" s="92">
        <v>4.8</v>
      </c>
      <c r="E11" s="94"/>
      <c r="F11" s="91">
        <v>2218.3376944324164</v>
      </c>
      <c r="G11" s="92">
        <v>5</v>
      </c>
      <c r="H11" s="92">
        <v>-0.78156244993404789</v>
      </c>
      <c r="I11" s="92"/>
      <c r="J11" s="94"/>
      <c r="K11" s="91">
        <v>2220.7559999999999</v>
      </c>
      <c r="L11" s="92">
        <v>5</v>
      </c>
      <c r="M11" s="92">
        <v>-0.88960696267396111</v>
      </c>
      <c r="N11" s="92"/>
    </row>
    <row r="12" spans="1:14" ht="13" customHeight="1" x14ac:dyDescent="0.25">
      <c r="A12" s="249" t="s">
        <v>91</v>
      </c>
      <c r="B12" s="245"/>
      <c r="C12" s="25">
        <v>12645</v>
      </c>
      <c r="D12" s="94">
        <v>27.300000000000008</v>
      </c>
      <c r="E12" s="94"/>
      <c r="F12" s="25">
        <v>12140.012277727892</v>
      </c>
      <c r="G12" s="94">
        <v>27.499999999999996</v>
      </c>
      <c r="H12" s="79">
        <v>4.1596969650398163</v>
      </c>
      <c r="I12" s="79"/>
      <c r="J12" s="94"/>
      <c r="K12" s="25">
        <v>12149.107</v>
      </c>
      <c r="L12" s="79">
        <v>27.499999999999996</v>
      </c>
      <c r="M12" s="79">
        <v>4.0817238666183364</v>
      </c>
      <c r="N12" s="79"/>
    </row>
    <row r="13" spans="1:14" ht="13" customHeight="1" x14ac:dyDescent="0.25">
      <c r="A13" s="82" t="s">
        <v>168</v>
      </c>
      <c r="C13" s="26">
        <v>332</v>
      </c>
      <c r="D13" s="83">
        <v>0.7</v>
      </c>
      <c r="E13" s="113"/>
      <c r="F13" s="26">
        <v>80.054000000000002</v>
      </c>
      <c r="G13" s="83">
        <v>0.2</v>
      </c>
      <c r="H13" s="83" t="s">
        <v>215</v>
      </c>
      <c r="I13" s="83">
        <v>0</v>
      </c>
      <c r="J13" s="113"/>
      <c r="K13" s="26">
        <v>80.054000000000002</v>
      </c>
      <c r="L13" s="83">
        <v>0.2</v>
      </c>
      <c r="M13" s="83" t="s">
        <v>215</v>
      </c>
      <c r="N13" s="83"/>
    </row>
    <row r="14" spans="1:14" s="99" customFormat="1" ht="13" customHeight="1" x14ac:dyDescent="0.25">
      <c r="A14" s="97" t="s">
        <v>169</v>
      </c>
      <c r="B14" s="253"/>
      <c r="C14" s="85">
        <v>5714</v>
      </c>
      <c r="D14" s="86">
        <v>12.4</v>
      </c>
      <c r="E14" s="88"/>
      <c r="F14" s="85">
        <v>5779.4036434400477</v>
      </c>
      <c r="G14" s="86">
        <v>13.1</v>
      </c>
      <c r="H14" s="86">
        <v>-1.1316676853724283</v>
      </c>
      <c r="I14" s="86">
        <v>-3.7826851510569082</v>
      </c>
      <c r="J14" s="88"/>
      <c r="K14" s="85">
        <v>5764.7489999999998</v>
      </c>
      <c r="L14" s="86">
        <v>13.1</v>
      </c>
      <c r="M14" s="86">
        <v>-0.88033321138526466</v>
      </c>
      <c r="N14" s="86">
        <v>-3.5380898630625657</v>
      </c>
    </row>
    <row r="15" spans="1:14" ht="13" customHeight="1" x14ac:dyDescent="0.25">
      <c r="A15" s="254" t="s">
        <v>170</v>
      </c>
      <c r="C15" s="91">
        <v>2262</v>
      </c>
      <c r="D15" s="92">
        <v>4.9000000000000004</v>
      </c>
      <c r="E15" s="94"/>
      <c r="F15" s="91">
        <v>2137.7625594135807</v>
      </c>
      <c r="G15" s="92">
        <v>4.8</v>
      </c>
      <c r="H15" s="92">
        <v>5.8115640597849794</v>
      </c>
      <c r="I15" s="92"/>
      <c r="J15" s="94"/>
      <c r="K15" s="91">
        <v>1982.8430000000001</v>
      </c>
      <c r="L15" s="92">
        <v>4.5</v>
      </c>
      <c r="M15" s="92">
        <v>14.078623471449836</v>
      </c>
      <c r="N15" s="92"/>
    </row>
    <row r="16" spans="1:14" ht="13" customHeight="1" x14ac:dyDescent="0.25">
      <c r="A16" s="124" t="s">
        <v>171</v>
      </c>
      <c r="B16" s="246"/>
      <c r="C16" s="109">
        <v>564</v>
      </c>
      <c r="D16" s="111">
        <v>1.1999999999999993</v>
      </c>
      <c r="E16" s="113"/>
      <c r="F16" s="109">
        <v>416.54499999999996</v>
      </c>
      <c r="G16" s="111">
        <v>0.99999999999999911</v>
      </c>
      <c r="H16" s="111">
        <v>35.399536664706098</v>
      </c>
      <c r="I16" s="111"/>
      <c r="J16" s="113"/>
      <c r="K16" s="109">
        <v>415.54499999999996</v>
      </c>
      <c r="L16" s="111">
        <v>0.90000000000000036</v>
      </c>
      <c r="M16" s="111">
        <v>35.625372703317346</v>
      </c>
      <c r="N16" s="111"/>
    </row>
    <row r="17" spans="1:14" ht="13" customHeight="1" x14ac:dyDescent="0.25">
      <c r="A17" s="95" t="s">
        <v>172</v>
      </c>
      <c r="B17" s="246"/>
      <c r="C17" s="91">
        <v>8541</v>
      </c>
      <c r="D17" s="92">
        <v>18.5</v>
      </c>
      <c r="E17" s="94"/>
      <c r="F17" s="91">
        <v>8333.7112028536267</v>
      </c>
      <c r="G17" s="92">
        <v>18.899999999999999</v>
      </c>
      <c r="H17" s="92">
        <v>2.4873527783803473</v>
      </c>
      <c r="I17" s="92">
        <v>-1.1339750148921413</v>
      </c>
      <c r="J17" s="94"/>
      <c r="K17" s="91">
        <v>8164.1369999999997</v>
      </c>
      <c r="L17" s="92">
        <v>18.5</v>
      </c>
      <c r="M17" s="92">
        <v>4.6160788335619651</v>
      </c>
      <c r="N17" s="92">
        <v>0.9195338098809458</v>
      </c>
    </row>
    <row r="18" spans="1:14" s="99" customFormat="1" ht="13" customHeight="1" thickBot="1" x14ac:dyDescent="0.3">
      <c r="A18" s="255" t="s">
        <v>173</v>
      </c>
      <c r="B18" s="256"/>
      <c r="C18" s="452">
        <v>1541</v>
      </c>
      <c r="D18" s="257"/>
      <c r="E18" s="334"/>
      <c r="F18" s="144">
        <v>1612.3681704265143</v>
      </c>
      <c r="G18" s="257">
        <v>0</v>
      </c>
      <c r="H18" s="147">
        <v>-4.426294920448326</v>
      </c>
      <c r="I18" s="147"/>
      <c r="J18" s="334"/>
      <c r="K18" s="452">
        <v>1612.3681704265143</v>
      </c>
      <c r="L18" s="147">
        <v>0</v>
      </c>
      <c r="M18" s="147">
        <v>-4.426294920448326</v>
      </c>
      <c r="N18" s="147"/>
    </row>
    <row r="19" spans="1:14" ht="11.15" customHeight="1" x14ac:dyDescent="0.25">
      <c r="A19" s="44"/>
      <c r="C19" s="450"/>
      <c r="D19" s="79"/>
      <c r="E19" s="79"/>
      <c r="F19" s="79"/>
      <c r="G19" s="79"/>
      <c r="H19" s="79"/>
      <c r="I19" s="79"/>
      <c r="J19" s="79"/>
      <c r="K19" s="450"/>
      <c r="L19" s="79"/>
      <c r="M19" s="79"/>
      <c r="N19" s="79"/>
    </row>
    <row r="20" spans="1:14" ht="15" customHeight="1" x14ac:dyDescent="0.25">
      <c r="A20" s="259" t="s">
        <v>200</v>
      </c>
      <c r="B20" s="260"/>
      <c r="C20" s="78"/>
      <c r="D20" s="79"/>
      <c r="E20" s="79"/>
      <c r="F20" s="79"/>
      <c r="G20" s="79"/>
      <c r="H20" s="79"/>
      <c r="I20" s="79"/>
      <c r="J20" s="79"/>
      <c r="K20" s="78"/>
      <c r="L20" s="79"/>
      <c r="M20" s="79"/>
      <c r="N20" s="79"/>
    </row>
    <row r="21" spans="1:14" ht="13" customHeight="1" x14ac:dyDescent="0.25">
      <c r="A21" s="261" t="s">
        <v>201</v>
      </c>
      <c r="B21" s="246"/>
      <c r="C21" s="262"/>
      <c r="D21" s="262"/>
      <c r="E21" s="262"/>
      <c r="F21" s="262"/>
      <c r="G21" s="262"/>
      <c r="H21" s="262"/>
      <c r="I21" s="79"/>
      <c r="J21" s="79"/>
      <c r="K21" s="78"/>
      <c r="L21" s="79"/>
      <c r="M21" s="79"/>
      <c r="N21" s="79"/>
    </row>
    <row r="22" spans="1:14" ht="13" customHeight="1" x14ac:dyDescent="0.25">
      <c r="A22" s="150" t="s">
        <v>202</v>
      </c>
      <c r="B22" s="99"/>
      <c r="C22" s="263">
        <v>477.97500662123696</v>
      </c>
      <c r="D22" s="94">
        <v>60.04</v>
      </c>
      <c r="E22" s="94"/>
      <c r="F22" s="263">
        <v>474.87050378999999</v>
      </c>
      <c r="G22" s="94">
        <v>60.27</v>
      </c>
      <c r="H22" s="94">
        <v>0.65375777321596829</v>
      </c>
      <c r="N22" s="94"/>
    </row>
    <row r="23" spans="1:14" ht="13" customHeight="1" x14ac:dyDescent="0.25">
      <c r="A23" s="264" t="s">
        <v>203</v>
      </c>
      <c r="B23" s="265"/>
      <c r="C23" s="266">
        <v>105.68227731592278</v>
      </c>
      <c r="D23" s="92">
        <v>13.28</v>
      </c>
      <c r="E23" s="92"/>
      <c r="F23" s="266">
        <v>118.26111001971562</v>
      </c>
      <c r="G23" s="92">
        <v>15.01</v>
      </c>
      <c r="H23" s="92">
        <v>-10.636491321361508</v>
      </c>
      <c r="N23" s="94"/>
    </row>
    <row r="24" spans="1:14" ht="13" customHeight="1" x14ac:dyDescent="0.25">
      <c r="A24" s="267" t="s">
        <v>204</v>
      </c>
      <c r="B24" s="265"/>
      <c r="C24" s="263">
        <v>212.42395912885632</v>
      </c>
      <c r="D24" s="94">
        <v>26.68</v>
      </c>
      <c r="E24" s="94"/>
      <c r="F24" s="263">
        <v>194.76463415799986</v>
      </c>
      <c r="G24" s="94">
        <v>24.72</v>
      </c>
      <c r="H24" s="94">
        <v>9.1670080054321428</v>
      </c>
      <c r="N24" s="94"/>
    </row>
    <row r="25" spans="1:14" ht="13" customHeight="1" thickBot="1" x14ac:dyDescent="0.3">
      <c r="A25" s="449" t="s">
        <v>57</v>
      </c>
      <c r="B25" s="268"/>
      <c r="C25" s="358">
        <v>796.08124306601599</v>
      </c>
      <c r="D25" s="127">
        <v>100</v>
      </c>
      <c r="E25" s="127"/>
      <c r="F25" s="358">
        <v>787.89624796771545</v>
      </c>
      <c r="G25" s="127">
        <v>100</v>
      </c>
      <c r="H25" s="127">
        <v>1.0388417408272677</v>
      </c>
      <c r="N25" s="94"/>
    </row>
    <row r="26" spans="1:14" ht="8.25" customHeight="1" x14ac:dyDescent="0.25">
      <c r="A26" s="99"/>
      <c r="B26" s="269"/>
      <c r="C26" s="263"/>
      <c r="D26" s="270"/>
      <c r="E26" s="270"/>
      <c r="F26" s="270"/>
      <c r="G26" s="270"/>
      <c r="H26" s="270"/>
      <c r="I26" s="270"/>
      <c r="J26" s="270"/>
      <c r="K26" s="263"/>
      <c r="L26" s="270"/>
      <c r="M26" s="94"/>
      <c r="N26" s="94"/>
    </row>
    <row r="27" spans="1:14" ht="10.5" customHeight="1" x14ac:dyDescent="0.25">
      <c r="A27" s="550" t="s">
        <v>179</v>
      </c>
      <c r="B27" s="550"/>
      <c r="C27" s="550"/>
      <c r="D27" s="550"/>
      <c r="E27" s="550"/>
      <c r="F27" s="550"/>
      <c r="G27" s="550"/>
      <c r="H27" s="550"/>
      <c r="I27" s="550"/>
      <c r="J27" s="550"/>
      <c r="K27" s="550"/>
      <c r="L27" s="550"/>
      <c r="M27" s="550"/>
      <c r="N27" s="550"/>
    </row>
    <row r="28" spans="1:14" ht="10.5" customHeight="1" x14ac:dyDescent="0.25">
      <c r="A28" s="532" t="s">
        <v>115</v>
      </c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</row>
    <row r="29" spans="1:14" ht="11.15" customHeight="1" x14ac:dyDescent="0.25">
      <c r="A29" s="532" t="s">
        <v>116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</row>
    <row r="30" spans="1:14" ht="11.15" customHeight="1" x14ac:dyDescent="0.25">
      <c r="A30" s="271"/>
      <c r="B30" s="99"/>
      <c r="C30" s="272"/>
      <c r="D30" s="273"/>
      <c r="E30" s="273"/>
      <c r="F30" s="273"/>
      <c r="G30" s="273"/>
      <c r="H30" s="273"/>
      <c r="I30" s="273"/>
      <c r="J30" s="273"/>
      <c r="K30" s="272"/>
      <c r="L30" s="274"/>
      <c r="M30" s="274"/>
      <c r="N30" s="274"/>
    </row>
    <row r="31" spans="1:14" ht="11.15" customHeight="1" x14ac:dyDescent="0.25">
      <c r="A31" s="271"/>
      <c r="B31" s="99"/>
      <c r="C31" s="272"/>
      <c r="D31" s="273"/>
      <c r="E31" s="273"/>
      <c r="F31" s="273"/>
      <c r="G31" s="273"/>
      <c r="H31" s="273"/>
      <c r="I31" s="273"/>
      <c r="J31" s="273"/>
      <c r="K31" s="272"/>
      <c r="L31" s="274"/>
      <c r="M31" s="274"/>
      <c r="N31" s="274"/>
    </row>
    <row r="32" spans="1:14" ht="11.15" customHeight="1" x14ac:dyDescent="0.25"/>
  </sheetData>
  <mergeCells count="9">
    <mergeCell ref="A29:N29"/>
    <mergeCell ref="A1:N1"/>
    <mergeCell ref="A2:N2"/>
    <mergeCell ref="A3:N3"/>
    <mergeCell ref="C5:N5"/>
    <mergeCell ref="A27:N27"/>
    <mergeCell ref="K6:N6"/>
    <mergeCell ref="F6:I6"/>
    <mergeCell ref="A28:N28"/>
  </mergeCells>
  <pageMargins left="0.19685039370078741" right="0.31496062992125984" top="0.78740157480314965" bottom="0.23622047244094491" header="0" footer="0"/>
  <pageSetup orientation="landscape" r:id="rId1"/>
  <headerFooter alignWithMargins="0"/>
  <customProperties>
    <customPr name="SheetOptions" r:id="rId2"/>
  </customProperties>
  <drawing r:id="rId3"/>
  <legacyDrawing r:id="rId4"/>
  <oleObjects>
    <mc:AlternateContent xmlns:mc="http://schemas.openxmlformats.org/markup-compatibility/2006">
      <mc:Choice Requires="x14">
        <oleObject progId="Word.Picture.8" shapeId="5122" r:id="rId5">
          <objectPr defaultSize="0" autoPict="0" r:id="rId6">
            <anchor moveWithCells="1" sizeWithCells="1">
              <from>
                <xdr:col>4</xdr:col>
                <xdr:colOff>0</xdr:colOff>
                <xdr:row>28</xdr:row>
                <xdr:rowOff>0</xdr:rowOff>
              </from>
              <to>
                <xdr:col>4</xdr:col>
                <xdr:colOff>0</xdr:colOff>
                <xdr:row>28</xdr:row>
                <xdr:rowOff>50800</xdr:rowOff>
              </to>
            </anchor>
          </objectPr>
        </oleObject>
      </mc:Choice>
      <mc:Fallback>
        <oleObject progId="Word.Picture.8" shapeId="5122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Consolidated Results</vt:lpstr>
      <vt:lpstr>Consolidated Balance</vt:lpstr>
      <vt:lpstr>Consolidado Trim Ajustes</vt:lpstr>
      <vt:lpstr>Consolidado Resultados Ajustes</vt:lpstr>
      <vt:lpstr>Consolidado Resultados Orgánico</vt:lpstr>
      <vt:lpstr>FEMSA Comercio-Proximity Div</vt:lpstr>
      <vt:lpstr>FEMSA Comercio-Health Div</vt:lpstr>
      <vt:lpstr>FEMSA Comercio-Fuel Div</vt:lpstr>
      <vt:lpstr>Coca-Cola FEMSA</vt:lpstr>
      <vt:lpstr>Other Info</vt:lpstr>
      <vt:lpstr>'Coca-Cola FEMSA'!Print_Area</vt:lpstr>
      <vt:lpstr>'Consolidado Resultados Ajustes'!Print_Area</vt:lpstr>
      <vt:lpstr>'Consolidado Resultados Orgánico'!Print_Area</vt:lpstr>
      <vt:lpstr>'Consolidado Trim Ajustes'!Print_Area</vt:lpstr>
      <vt:lpstr>'Consolidated Balance'!Print_Area</vt:lpstr>
      <vt:lpstr>'Consolidated Results'!Print_Area</vt:lpstr>
      <vt:lpstr>'FEMSA Comercio-Fuel Div'!Print_Area</vt:lpstr>
      <vt:lpstr>'FEMSA Comercio-Health Div'!Print_Area</vt:lpstr>
      <vt:lpstr>'FEMSA Comercio-Proximity Div'!Print_Area</vt:lpstr>
      <vt:lpstr>'Other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Montes Ivonne</dc:creator>
  <cp:lastModifiedBy>Manero Martínez Jose Enrique</cp:lastModifiedBy>
  <cp:lastPrinted>2019-04-24T22:53:48Z</cp:lastPrinted>
  <dcterms:created xsi:type="dcterms:W3CDTF">2018-07-21T01:46:58Z</dcterms:created>
  <dcterms:modified xsi:type="dcterms:W3CDTF">2019-04-28T20:15:30Z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