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customProperty3.bin" ContentType="application/vnd.openxmlformats-officedocument.spreadsheetml.customProperty"/>
  <Override PartName="/xl/drawings/drawing6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ustomProperty4.bin" ContentType="application/vnd.openxmlformats-officedocument.spreadsheetml.customProperty"/>
  <Override PartName="/xl/drawings/drawing7.xml" ContentType="application/vnd.openxmlformats-officedocument.drawing+xml"/>
  <Override PartName="/xl/drawings/drawing8.xml" ContentType="application/vnd.openxmlformats-officedocument.drawing+xml"/>
  <Override PartName="/xl/customProperty5.bin" ContentType="application/vnd.openxmlformats-officedocument.spreadsheetml.customProperty"/>
  <Override PartName="/xl/drawings/drawing9.xml" ContentType="application/vnd.openxmlformats-officedocument.drawing+xml"/>
  <Override PartName="/xl/embeddings/oleObject6.bin" ContentType="application/vnd.openxmlformats-officedocument.oleObject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Trimestres FEMSA\2021\03 marzo\Versiones Finales\"/>
    </mc:Choice>
  </mc:AlternateContent>
  <xr:revisionPtr revIDLastSave="0" documentId="13_ncr:1_{20A06315-C5A1-47A4-A1FE-CB396412517D}" xr6:coauthVersionLast="46" xr6:coauthVersionMax="46" xr10:uidLastSave="{00000000-0000-0000-0000-000000000000}"/>
  <bookViews>
    <workbookView xWindow="-110" yWindow="-110" windowWidth="19420" windowHeight="10420" tabRatio="880" activeTab="5" xr2:uid="{00000000-000D-0000-FFFF-FFFF00000000}"/>
  </bookViews>
  <sheets>
    <sheet name="Consolidado Resultados" sheetId="14" r:id="rId1"/>
    <sheet name=" Consolidado Balance" sheetId="17" r:id="rId2"/>
    <sheet name="Q Ajustes" sheetId="13" state="hidden" r:id="rId3"/>
    <sheet name="YTD Ajustes" sheetId="3" state="hidden" r:id="rId4"/>
    <sheet name="Orgánico" sheetId="4" state="hidden" r:id="rId5"/>
    <sheet name="FEMSA Comercio - Div Proximidad" sheetId="16" r:id="rId6"/>
    <sheet name="FEMSA Comercio - Div Salud" sheetId="11" r:id="rId7"/>
    <sheet name="FEMSA Comercio - Div Combust." sheetId="12" r:id="rId8"/>
    <sheet name="Coca-Cola FEMSA" sheetId="5" r:id="rId9"/>
    <sheet name="Otros indicadores" sheetId="8" r:id="rId10"/>
  </sheets>
  <definedNames>
    <definedName name="ebitdaprom" localSheetId="8">#REF!,#REF!,#REF!,#REF!,#REF!,#REF!</definedName>
    <definedName name="ebitdaprom" localSheetId="7">#REF!,#REF!,#REF!,#REF!,#REF!,#REF!</definedName>
    <definedName name="ebitdaprom" localSheetId="5">#REF!,#REF!,#REF!,#REF!,#REF!,#REF!</definedName>
    <definedName name="ebitdaprom" localSheetId="6">#REF!,#REF!,#REF!,#REF!,#REF!,#REF!</definedName>
    <definedName name="ebitdaprom" localSheetId="4">#REF!,#REF!,#REF!,#REF!,#REF!,#REF!</definedName>
    <definedName name="ebitdaprom" localSheetId="9">#REF!,#REF!,#REF!,#REF!,#REF!,#REF!</definedName>
    <definedName name="ebitdaprom" localSheetId="3">#REF!,#REF!,#REF!,#REF!,#REF!,#REF!</definedName>
    <definedName name="_xlnm.Print_Area" localSheetId="1">' Consolidado Balance'!$A$1:$H$57</definedName>
    <definedName name="_xlnm.Print_Area" localSheetId="8">'Coca-Cola FEMSA'!$A$1:$M$26</definedName>
    <definedName name="_xlnm.Print_Area" localSheetId="0">'Consolidado Resultados'!$A$1:$O$41</definedName>
    <definedName name="_xlnm.Print_Area" localSheetId="7">'FEMSA Comercio - Div Combust.'!$A$1:$M$33</definedName>
    <definedName name="_xlnm.Print_Area" localSheetId="5">'FEMSA Comercio - Div Proximidad'!$A$1:$M$35</definedName>
    <definedName name="_xlnm.Print_Area" localSheetId="6">'FEMSA Comercio - Div Salud'!$A$1:$O$35</definedName>
    <definedName name="_xlnm.Print_Area" localSheetId="4">Orgánico!$A$1:$N$20</definedName>
    <definedName name="_xlnm.Print_Area" localSheetId="9">'Otros indicadores'!$A$1:$J$14</definedName>
    <definedName name="_xlnm.Print_Area" localSheetId="2">'Q Ajustes'!$A$1:$F$59</definedName>
    <definedName name="_xlnm.Print_Area" localSheetId="3">'YTD Ajustes'!$A$1:$F$59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3" l="1"/>
  <c r="C16" i="3" l="1"/>
  <c r="E40" i="4"/>
  <c r="D40" i="4"/>
  <c r="C40" i="4"/>
  <c r="D21" i="3" l="1"/>
  <c r="D25" i="3" s="1"/>
  <c r="D29" i="3" l="1"/>
  <c r="D31" i="3" s="1"/>
  <c r="D32" i="3" s="1"/>
  <c r="E3" i="4" l="1"/>
  <c r="E4" i="4" s="1"/>
  <c r="K27" i="4"/>
  <c r="K24" i="4"/>
  <c r="K21" i="4"/>
  <c r="E21" i="4"/>
  <c r="K28" i="4" l="1"/>
  <c r="K25" i="4"/>
  <c r="K22" i="4"/>
  <c r="E6" i="4" l="1"/>
  <c r="E7" i="4" s="1"/>
  <c r="E27" i="4"/>
  <c r="E24" i="4"/>
  <c r="E28" i="4" l="1"/>
  <c r="E22" i="4"/>
  <c r="E25" i="4"/>
  <c r="D52" i="3" l="1"/>
  <c r="E58" i="3"/>
  <c r="E52" i="3"/>
  <c r="C52" i="3"/>
  <c r="E30" i="3"/>
  <c r="E58" i="13"/>
  <c r="E52" i="13"/>
  <c r="C52" i="13"/>
  <c r="E30" i="13"/>
  <c r="K9" i="4" l="1"/>
  <c r="K10" i="4" s="1"/>
  <c r="K6" i="4"/>
  <c r="K7" i="4" s="1"/>
  <c r="K3" i="4"/>
  <c r="K4" i="4" s="1"/>
  <c r="E9" i="4"/>
  <c r="E10" i="4" s="1"/>
  <c r="C1" i="4" l="1"/>
  <c r="C3" i="4" l="1"/>
  <c r="I3" i="4"/>
  <c r="M3" i="4" l="1"/>
  <c r="C4" i="4"/>
  <c r="G3" i="4"/>
  <c r="E20" i="3" l="1"/>
  <c r="E10" i="3"/>
  <c r="E23" i="3"/>
  <c r="E18" i="3"/>
  <c r="E27" i="3"/>
  <c r="E13" i="3"/>
  <c r="E14" i="3"/>
  <c r="E22" i="3"/>
  <c r="E12" i="3"/>
  <c r="E24" i="3"/>
  <c r="E28" i="3"/>
  <c r="E33" i="3"/>
  <c r="F28" i="3" l="1"/>
  <c r="I12" i="4"/>
  <c r="I6" i="4"/>
  <c r="E12" i="4"/>
  <c r="E13" i="4" s="1"/>
  <c r="E16" i="3"/>
  <c r="E15" i="3"/>
  <c r="F18" i="3" s="1"/>
  <c r="C6" i="4"/>
  <c r="E19" i="3"/>
  <c r="C21" i="3"/>
  <c r="K12" i="4"/>
  <c r="K13" i="4" s="1"/>
  <c r="I9" i="4"/>
  <c r="E55" i="3"/>
  <c r="E57" i="3"/>
  <c r="E9" i="3"/>
  <c r="C11" i="3"/>
  <c r="M9" i="4" l="1"/>
  <c r="M6" i="4"/>
  <c r="I21" i="4"/>
  <c r="K18" i="4"/>
  <c r="K19" i="4" s="1"/>
  <c r="C9" i="4"/>
  <c r="I27" i="4"/>
  <c r="C25" i="3"/>
  <c r="E25" i="3" s="1"/>
  <c r="E21" i="3"/>
  <c r="M12" i="4"/>
  <c r="I13" i="4"/>
  <c r="M13" i="4" s="1"/>
  <c r="G6" i="4"/>
  <c r="C7" i="4"/>
  <c r="E18" i="4"/>
  <c r="E19" i="4" s="1"/>
  <c r="I18" i="4"/>
  <c r="C17" i="3"/>
  <c r="E11" i="3"/>
  <c r="C12" i="4"/>
  <c r="C15" i="4" l="1"/>
  <c r="I15" i="4"/>
  <c r="M21" i="4"/>
  <c r="K15" i="4"/>
  <c r="K16" i="4" s="1"/>
  <c r="E17" i="3"/>
  <c r="C54" i="3"/>
  <c r="C26" i="3"/>
  <c r="I19" i="4"/>
  <c r="M19" i="4" s="1"/>
  <c r="M18" i="4"/>
  <c r="C10" i="4"/>
  <c r="G9" i="4"/>
  <c r="C18" i="4"/>
  <c r="M27" i="4"/>
  <c r="E15" i="4"/>
  <c r="E16" i="4" s="1"/>
  <c r="G12" i="4"/>
  <c r="C13" i="4"/>
  <c r="G13" i="4" s="1"/>
  <c r="C34" i="3" l="1"/>
  <c r="C29" i="3"/>
  <c r="E26" i="3"/>
  <c r="E54" i="3"/>
  <c r="C56" i="3"/>
  <c r="M15" i="4"/>
  <c r="I16" i="4"/>
  <c r="M16" i="4" s="1"/>
  <c r="G18" i="4"/>
  <c r="C19" i="4"/>
  <c r="G19" i="4" s="1"/>
  <c r="C16" i="4"/>
  <c r="G16" i="4" s="1"/>
  <c r="G15" i="4"/>
  <c r="E56" i="3" l="1"/>
  <c r="F26" i="3"/>
  <c r="I24" i="4"/>
  <c r="E29" i="3"/>
  <c r="C31" i="3"/>
  <c r="C32" i="3" s="1"/>
  <c r="E32" i="3" s="1"/>
  <c r="E31" i="3" l="1"/>
  <c r="M24" i="4"/>
  <c r="K40" i="4" l="1"/>
  <c r="I28" i="4" s="1"/>
  <c r="M28" i="4" s="1"/>
  <c r="I40" i="4"/>
  <c r="I22" i="4" s="1"/>
  <c r="M22" i="4" s="1"/>
  <c r="J40" i="4"/>
  <c r="I25" i="4" s="1"/>
  <c r="M25" i="4" s="1"/>
  <c r="I10" i="4"/>
  <c r="M10" i="4" s="1"/>
  <c r="I7" i="4"/>
  <c r="M7" i="4" s="1"/>
  <c r="I4" i="4"/>
  <c r="M4" i="4" s="1"/>
  <c r="E14" i="13" l="1"/>
  <c r="E28" i="13"/>
  <c r="E23" i="13"/>
  <c r="E12" i="13"/>
  <c r="E10" i="13"/>
  <c r="E24" i="13"/>
  <c r="E20" i="13"/>
  <c r="E55" i="13"/>
  <c r="E22" i="13"/>
  <c r="E33" i="13"/>
  <c r="E13" i="13" l="1"/>
  <c r="E15" i="13"/>
  <c r="C16" i="13"/>
  <c r="E16" i="13" s="1"/>
  <c r="E27" i="13"/>
  <c r="E9" i="13"/>
  <c r="C11" i="13"/>
  <c r="F28" i="13"/>
  <c r="E18" i="13"/>
  <c r="C21" i="13"/>
  <c r="E19" i="13"/>
  <c r="C25" i="13" l="1"/>
  <c r="E25" i="13" s="1"/>
  <c r="E21" i="13"/>
  <c r="C17" i="13"/>
  <c r="E11" i="13"/>
  <c r="E57" i="13"/>
  <c r="F18" i="13"/>
  <c r="C26" i="13" l="1"/>
  <c r="C54" i="13"/>
  <c r="C21" i="4"/>
  <c r="C27" i="4"/>
  <c r="E17" i="13"/>
  <c r="C29" i="13" l="1"/>
  <c r="C31" i="13" s="1"/>
  <c r="C32" i="13" s="1"/>
  <c r="E32" i="13" s="1"/>
  <c r="C34" i="13"/>
  <c r="C22" i="4"/>
  <c r="G22" i="4" s="1"/>
  <c r="G21" i="4"/>
  <c r="E26" i="13"/>
  <c r="G27" i="4"/>
  <c r="C28" i="4"/>
  <c r="G28" i="4" s="1"/>
  <c r="E54" i="13"/>
  <c r="C56" i="13"/>
  <c r="E56" i="13" s="1"/>
  <c r="E29" i="13" l="1"/>
  <c r="F26" i="13"/>
  <c r="E31" i="13" l="1"/>
  <c r="C24" i="4"/>
  <c r="G24" i="4" l="1"/>
  <c r="C25" i="4"/>
  <c r="G25" i="4" s="1"/>
</calcChain>
</file>

<file path=xl/sharedStrings.xml><?xml version="1.0" encoding="utf-8"?>
<sst xmlns="http://schemas.openxmlformats.org/spreadsheetml/2006/main" count="375" uniqueCount="202">
  <si>
    <t>FEMSA</t>
  </si>
  <si>
    <t>Balance General Consolidado</t>
  </si>
  <si>
    <t>Millones de pesos</t>
  </si>
  <si>
    <t>ACTIVOS</t>
  </si>
  <si>
    <t>% Inc.</t>
  </si>
  <si>
    <t>Efectivo y valores de realización inmediata</t>
  </si>
  <si>
    <t>Inversiones</t>
  </si>
  <si>
    <t>Cuentas por cobrar</t>
  </si>
  <si>
    <t>Inventarios</t>
  </si>
  <si>
    <t>Otros activos circulantes</t>
  </si>
  <si>
    <t>Total activo circulante</t>
  </si>
  <si>
    <t xml:space="preserve">Inversión en acciones </t>
  </si>
  <si>
    <t>Propiedad, planta y equipo, neto</t>
  </si>
  <si>
    <r>
      <t>Activos intangibles</t>
    </r>
    <r>
      <rPr>
        <vertAlign val="superscript"/>
        <sz val="8"/>
        <color indexed="8"/>
        <rFont val="Calibri"/>
        <family val="2"/>
        <scheme val="minor"/>
      </rPr>
      <t>(1)</t>
    </r>
  </si>
  <si>
    <t>Otros activos</t>
  </si>
  <si>
    <t>TOTAL ACTIVOS</t>
  </si>
  <si>
    <t>PASIVOS Y CAPITAL CONTABLE</t>
  </si>
  <si>
    <t>Préstamos bancarios C.P.</t>
  </si>
  <si>
    <t>Intereses por pagar</t>
  </si>
  <si>
    <t>Pasivo de operación</t>
  </si>
  <si>
    <t>Total pasivo circulante</t>
  </si>
  <si>
    <r>
      <t>Deuda a largo plazo</t>
    </r>
    <r>
      <rPr>
        <vertAlign val="superscript"/>
        <sz val="8"/>
        <color indexed="8"/>
        <rFont val="Calibri"/>
        <family val="2"/>
        <scheme val="minor"/>
      </rPr>
      <t>(2)</t>
    </r>
  </si>
  <si>
    <t xml:space="preserve">Obligaciones laborales </t>
  </si>
  <si>
    <t>Otros pasivos</t>
  </si>
  <si>
    <t>Total pasivos</t>
  </si>
  <si>
    <t>Total capital contable</t>
  </si>
  <si>
    <t>TOTAL PASIVO Y CAPITAL CONTABLE</t>
  </si>
  <si>
    <t>% del Total</t>
  </si>
  <si>
    <t>Tasa Promedio</t>
  </si>
  <si>
    <t>Contratado en:</t>
  </si>
  <si>
    <t>Pesos mexicanos</t>
  </si>
  <si>
    <t>Dólares</t>
  </si>
  <si>
    <t>Euros</t>
  </si>
  <si>
    <t>Pesos Colombianos</t>
  </si>
  <si>
    <t>Pesos Argentinos</t>
  </si>
  <si>
    <t xml:space="preserve">Reales </t>
  </si>
  <si>
    <t>Pesos Chilenos</t>
  </si>
  <si>
    <t>Deuda total</t>
  </si>
  <si>
    <t>VENCIMIENTOS DE LA DEUDA</t>
  </si>
  <si>
    <t>% de la Deuda total</t>
  </si>
  <si>
    <t>Estado de Resultados Consolidado</t>
  </si>
  <si>
    <t>Millones de Pesos</t>
  </si>
  <si>
    <t>% Integral</t>
  </si>
  <si>
    <r>
      <t>% Org.</t>
    </r>
    <r>
      <rPr>
        <b/>
        <vertAlign val="superscript"/>
        <sz val="8"/>
        <color rgb="FF850026"/>
        <rFont val="Calibri"/>
        <family val="2"/>
        <scheme val="minor"/>
      </rPr>
      <t>(A)</t>
    </r>
  </si>
  <si>
    <t>Ingresos totales</t>
  </si>
  <si>
    <t>Costo de ventas</t>
  </si>
  <si>
    <t>Utilidad bruta</t>
  </si>
  <si>
    <t>Gastos de administración</t>
  </si>
  <si>
    <t>Gastos de venta</t>
  </si>
  <si>
    <t>Método de participación operativo Ganancia (Pérdida)</t>
  </si>
  <si>
    <t>Otros gastos (productos) operativos</t>
  </si>
  <si>
    <r>
      <t xml:space="preserve">Otros gastos (productos) operativos, neto </t>
    </r>
    <r>
      <rPr>
        <vertAlign val="superscript"/>
        <sz val="8"/>
        <color indexed="8"/>
        <rFont val="Calibri"/>
        <family val="2"/>
        <scheme val="minor"/>
      </rPr>
      <t>(1)</t>
    </r>
  </si>
  <si>
    <r>
      <t xml:space="preserve">Utilidad de operación </t>
    </r>
    <r>
      <rPr>
        <vertAlign val="superscript"/>
        <sz val="8"/>
        <color indexed="8"/>
        <rFont val="Calibri"/>
        <family val="2"/>
        <scheme val="minor"/>
      </rPr>
      <t>(2)</t>
    </r>
  </si>
  <si>
    <t xml:space="preserve">Otros gastos (productos) no operativos </t>
  </si>
  <si>
    <t>Gasto financiero</t>
  </si>
  <si>
    <t>Producto financiero</t>
  </si>
  <si>
    <t>Gasto financiero, neto</t>
  </si>
  <si>
    <t>Pérdida / (Ganancia) por fluctuación cambiaria</t>
  </si>
  <si>
    <t>Otros gastos (productos) financieros, neto</t>
  </si>
  <si>
    <t>Gastos de Financiamiento, neto</t>
  </si>
  <si>
    <t>ISR</t>
  </si>
  <si>
    <r>
      <t xml:space="preserve">Participación en los resultados de Asociadas </t>
    </r>
    <r>
      <rPr>
        <vertAlign val="superscript"/>
        <sz val="8"/>
        <color indexed="8"/>
        <rFont val="Calibri"/>
        <family val="2"/>
        <scheme val="minor"/>
      </rPr>
      <t>(3)</t>
    </r>
  </si>
  <si>
    <t>Utilidad neta consolidada</t>
  </si>
  <si>
    <t>Participación controladora</t>
  </si>
  <si>
    <t>Participación no controladora</t>
  </si>
  <si>
    <t>Flujo Bruto de Operación y CAPEX</t>
  </si>
  <si>
    <t>Utilidad de operación</t>
  </si>
  <si>
    <t>Depreciación</t>
  </si>
  <si>
    <t>Amortización y otras partidas virtuales</t>
  </si>
  <si>
    <t>Flujo Bruto de Operación</t>
  </si>
  <si>
    <t>Inversión en activo fijo</t>
  </si>
  <si>
    <r>
      <rPr>
        <vertAlign val="superscript"/>
        <sz val="7"/>
        <color indexed="8"/>
        <rFont val="Calibri"/>
        <family val="2"/>
        <scheme val="minor"/>
      </rPr>
      <t>(2)</t>
    </r>
    <r>
      <rPr>
        <sz val="7"/>
        <color indexed="8"/>
        <rFont val="Calibri"/>
        <family val="2"/>
        <scheme val="minor"/>
      </rPr>
      <t xml:space="preserve"> Utilidad de operación = Utilidad bruta - Gastos de administración y venta  - Otros gastos (Productos) operativos, neto.</t>
    </r>
  </si>
  <si>
    <t>Millions of Pesos</t>
  </si>
  <si>
    <t>Ajustes</t>
  </si>
  <si>
    <t>Ingresos Totales</t>
  </si>
  <si>
    <t>Otros gastos (productos) operativos, neto</t>
  </si>
  <si>
    <t xml:space="preserve">      Gasto financiero</t>
  </si>
  <si>
    <t xml:space="preserve">      Producto financiero</t>
  </si>
  <si>
    <t xml:space="preserve">  Gasto financiero, neto</t>
  </si>
  <si>
    <t xml:space="preserve">  (Ganancia) Pérdida por fluctuación cambiaria</t>
  </si>
  <si>
    <t xml:space="preserve">  (Ganancia) / Pérdida por posición monetaria</t>
  </si>
  <si>
    <r>
      <t xml:space="preserve">  (Ganancia) / Pérdida en instrumentos financieros derivados</t>
    </r>
    <r>
      <rPr>
        <vertAlign val="superscript"/>
        <sz val="11"/>
        <color indexed="8"/>
        <rFont val="Arial Narrow"/>
        <family val="2"/>
      </rPr>
      <t>(3)</t>
    </r>
  </si>
  <si>
    <t>Resultado integral de financiamiento</t>
  </si>
  <si>
    <t xml:space="preserve">Utilidad neta antes de impuesto a la utilidad </t>
  </si>
  <si>
    <t>Participación en los resultados de Heineken</t>
  </si>
  <si>
    <t>FLUJO BRUTO OPERACIÓN y CAPEX</t>
  </si>
  <si>
    <t>Indicador de operación FEMSA</t>
  </si>
  <si>
    <t>Ingresos Totales FEMSA</t>
  </si>
  <si>
    <t>Ingresos Totales Organicos FEMSA</t>
  </si>
  <si>
    <t>Utilidad de operación FEMSA</t>
  </si>
  <si>
    <t>Utilidad de operación Organica FEMSA</t>
  </si>
  <si>
    <t>Flujo Bruto de Operación FEMSA</t>
  </si>
  <si>
    <t>Flujo Bruto de Operación Organico FEMSA</t>
  </si>
  <si>
    <t>VENTAS</t>
  </si>
  <si>
    <t>UT. OP</t>
  </si>
  <si>
    <t>EBITDA</t>
  </si>
  <si>
    <t>Coca-Cola FEMSA</t>
  </si>
  <si>
    <t>Resultados de Operación</t>
  </si>
  <si>
    <t>Acumulado a:</t>
  </si>
  <si>
    <t xml:space="preserve">Utilidad de operación </t>
  </si>
  <si>
    <t>Volumen de ventas</t>
  </si>
  <si>
    <t>(Millones de cajas unidad)</t>
  </si>
  <si>
    <t>México y Centro América</t>
  </si>
  <si>
    <t>Sudamérica</t>
  </si>
  <si>
    <t>Brasil</t>
  </si>
  <si>
    <t xml:space="preserve">Total </t>
  </si>
  <si>
    <t>México</t>
  </si>
  <si>
    <t>Colombia</t>
  </si>
  <si>
    <t>Argentina</t>
  </si>
  <si>
    <t>Información Macroeconómica</t>
  </si>
  <si>
    <t>Inflación</t>
  </si>
  <si>
    <t>Tipo de Cambio al Final del Período</t>
  </si>
  <si>
    <t>Por USD</t>
  </si>
  <si>
    <t>Por Peso</t>
  </si>
  <si>
    <t>Chile</t>
  </si>
  <si>
    <t xml:space="preserve">Zona Euro </t>
  </si>
  <si>
    <r>
      <rPr>
        <vertAlign val="superscript"/>
        <sz val="7"/>
        <color indexed="8"/>
        <rFont val="Calibri"/>
        <family val="2"/>
        <scheme val="minor"/>
      </rPr>
      <t>(1)</t>
    </r>
    <r>
      <rPr>
        <sz val="7"/>
        <color indexed="8"/>
        <rFont val="Calibri"/>
        <family val="2"/>
        <scheme val="minor"/>
      </rPr>
      <t xml:space="preserve"> 12M = últimos doce meses. </t>
    </r>
  </si>
  <si>
    <t>Información de Tiendas OXXO</t>
  </si>
  <si>
    <t>Tiendas totales</t>
  </si>
  <si>
    <t>Acumulado en el año</t>
  </si>
  <si>
    <t>Últimos 12 meses</t>
  </si>
  <si>
    <r>
      <t xml:space="preserve">Mismas tiendas: </t>
    </r>
    <r>
      <rPr>
        <vertAlign val="superscript"/>
        <sz val="8"/>
        <color indexed="8"/>
        <rFont val="Calibri"/>
        <family val="2"/>
        <scheme val="minor"/>
      </rPr>
      <t>(1)</t>
    </r>
  </si>
  <si>
    <t>Ventas (miles de pesos)</t>
  </si>
  <si>
    <t>Tráfico (miles de transacciones)</t>
  </si>
  <si>
    <t>Ticket (pesos)</t>
  </si>
  <si>
    <r>
      <t>(1)</t>
    </r>
    <r>
      <rPr>
        <sz val="7"/>
        <rFont val="Calibri"/>
        <family val="2"/>
        <scheme val="minor"/>
      </rPr>
      <t xml:space="preserve"> Información promedio mensual por tienda, considerando las mismas tiendas con más de doce meses de operación. Incluye servicios y corresponsalías.</t>
    </r>
  </si>
  <si>
    <r>
      <t>FEMSA Comercio - División Salud</t>
    </r>
    <r>
      <rPr>
        <b/>
        <vertAlign val="superscript"/>
        <sz val="8"/>
        <color theme="0"/>
        <rFont val="Calibri"/>
        <family val="2"/>
        <scheme val="minor"/>
      </rPr>
      <t xml:space="preserve"> </t>
    </r>
  </si>
  <si>
    <t>Información de Tiendas</t>
  </si>
  <si>
    <r>
      <t xml:space="preserve">Mismas tiendas: </t>
    </r>
    <r>
      <rPr>
        <vertAlign val="superscript"/>
        <sz val="8"/>
        <rFont val="Calibri"/>
        <family val="2"/>
        <scheme val="minor"/>
      </rPr>
      <t>(2)</t>
    </r>
  </si>
  <si>
    <t>FEMSA Comercio - División Combustibles</t>
  </si>
  <si>
    <t>Información de Estaciones de Servicio de OXXO GAS</t>
  </si>
  <si>
    <t>Estaciones totales</t>
  </si>
  <si>
    <t xml:space="preserve">Estaciones nuevas: </t>
  </si>
  <si>
    <t>Volumen (millones de litros) estaciones totales</t>
  </si>
  <si>
    <r>
      <t xml:space="preserve">Mismas estaciones: </t>
    </r>
    <r>
      <rPr>
        <vertAlign val="superscript"/>
        <sz val="8"/>
        <color indexed="8"/>
        <rFont val="Calibri"/>
        <family val="2"/>
        <scheme val="minor"/>
      </rPr>
      <t>(1)</t>
    </r>
  </si>
  <si>
    <t>Volumen (miles de litros)</t>
  </si>
  <si>
    <t>Precio Promedio por lt.</t>
  </si>
  <si>
    <r>
      <t>(1)</t>
    </r>
    <r>
      <rPr>
        <sz val="7"/>
        <rFont val="Calibri"/>
        <family val="2"/>
        <scheme val="minor"/>
      </rPr>
      <t xml:space="preserve"> Información promedio mensual por estación, considerando las estaciones con más de doce meses de operación.</t>
    </r>
  </si>
  <si>
    <t>Utilidad neta de opreciones continuas</t>
  </si>
  <si>
    <t>Utilidad neta de operaciones discontinuas</t>
  </si>
  <si>
    <t>Vencimientos C.P. del pasivo L.P</t>
  </si>
  <si>
    <t>Utilidad antes de impuesto a la utilidad y de Método Participación en Asociadas</t>
  </si>
  <si>
    <t>FEMSA Comercio - División Proximidad</t>
  </si>
  <si>
    <t>Pesos Uruguayos</t>
  </si>
  <si>
    <t>Derecho de uso</t>
  </si>
  <si>
    <t>Vencimientos de arrendamientos de L.P. en C.P.</t>
  </si>
  <si>
    <t>Arrendamientos L.P.</t>
  </si>
  <si>
    <r>
      <t xml:space="preserve">MEZCLA DE MONEDAS Y TASAS </t>
    </r>
    <r>
      <rPr>
        <b/>
        <vertAlign val="superscript"/>
        <sz val="8"/>
        <color theme="0"/>
        <rFont val="Calibri"/>
        <family val="2"/>
        <scheme val="minor"/>
      </rPr>
      <t>(2)</t>
    </r>
  </si>
  <si>
    <r>
      <t xml:space="preserve">Tasa fija </t>
    </r>
    <r>
      <rPr>
        <vertAlign val="superscript"/>
        <sz val="8"/>
        <rFont val="Calibri"/>
        <family val="2"/>
        <scheme val="minor"/>
      </rPr>
      <t>(2)</t>
    </r>
  </si>
  <si>
    <r>
      <t xml:space="preserve">Tasa variable </t>
    </r>
    <r>
      <rPr>
        <vertAlign val="superscript"/>
        <sz val="8"/>
        <rFont val="Calibri"/>
        <family val="2"/>
        <scheme val="minor"/>
      </rPr>
      <t>(2)</t>
    </r>
  </si>
  <si>
    <t>2025+</t>
  </si>
  <si>
    <r>
      <t>(1)</t>
    </r>
    <r>
      <rPr>
        <sz val="7"/>
        <color indexed="8"/>
        <rFont val="Calibri"/>
        <family val="2"/>
        <scheme val="minor"/>
      </rPr>
      <t xml:space="preserve"> Incluye los activos intangibles generados por las adquisiciones.</t>
    </r>
  </si>
  <si>
    <r>
      <t>(2)</t>
    </r>
    <r>
      <rPr>
        <sz val="7"/>
        <rFont val="Calibri"/>
        <family val="2"/>
        <scheme val="minor"/>
      </rPr>
      <t xml:space="preserve"> Incluye efecto de derivados de tipo de cambio y tasa de interés relacionados con los pasivos bancarios.</t>
    </r>
  </si>
  <si>
    <t xml:space="preserve"> - GPF (Mayo 2019)</t>
  </si>
  <si>
    <t xml:space="preserve"> - Medicarte (Abril 2019)</t>
  </si>
  <si>
    <t>Ingresos Totales FEMCO Div. Salud</t>
  </si>
  <si>
    <t>Ingresos Totales Organicos FEMCO Div. Salud</t>
  </si>
  <si>
    <t>Utilidad de operación FEMCO Div. Salud</t>
  </si>
  <si>
    <t>Utilidad de operación Organica FEMCO Div. Salud</t>
  </si>
  <si>
    <t>Flujo Bruto de Operación FEMCO Div. Salud</t>
  </si>
  <si>
    <t>Flujo Bruto de Operación Organico FEMCO Div. Salud</t>
  </si>
  <si>
    <t>Acumulado</t>
  </si>
  <si>
    <t xml:space="preserve"> Dic-19</t>
  </si>
  <si>
    <r>
      <rPr>
        <vertAlign val="superscript"/>
        <sz val="7"/>
        <rFont val="Calibri"/>
        <family val="2"/>
      </rPr>
      <t>(1)</t>
    </r>
    <r>
      <rPr>
        <vertAlign val="superscript"/>
        <sz val="7.85"/>
        <rFont val="Calibri"/>
        <family val="2"/>
      </rPr>
      <t xml:space="preserve"> </t>
    </r>
    <r>
      <rPr>
        <sz val="7"/>
        <rFont val="Calibri"/>
        <family val="2"/>
        <scheme val="minor"/>
      </rPr>
      <t>Incluye adquisición de Grupo GPF</t>
    </r>
  </si>
  <si>
    <r>
      <rPr>
        <vertAlign val="superscript"/>
        <sz val="7"/>
        <rFont val="Calibri"/>
        <family val="2"/>
        <scheme val="minor"/>
      </rPr>
      <t>(2)</t>
    </r>
    <r>
      <rPr>
        <sz val="7"/>
        <rFont val="Calibri"/>
        <family val="2"/>
        <scheme val="minor"/>
      </rPr>
      <t xml:space="preserve"> Información promedio mensual por tienda, considerando las tiendas con más de doce meses de operación.</t>
    </r>
  </si>
  <si>
    <r>
      <rPr>
        <vertAlign val="superscript"/>
        <sz val="7"/>
        <rFont val="Calibri"/>
        <family val="2"/>
        <scheme val="minor"/>
      </rPr>
      <t>(A)</t>
    </r>
    <r>
      <rPr>
        <sz val="7"/>
        <rFont val="Calibri"/>
        <family val="2"/>
        <scheme val="minor"/>
      </rPr>
      <t xml:space="preserve"> Términos orgánicos (% Org.) excluye los efectos de fusiones y adquisiciones significativas en los últimos doce meses. </t>
    </r>
  </si>
  <si>
    <r>
      <t>Tiendas totales</t>
    </r>
    <r>
      <rPr>
        <b/>
        <vertAlign val="superscript"/>
        <sz val="8"/>
        <color rgb="FF000000"/>
        <rFont val="Calibri"/>
        <family val="2"/>
      </rPr>
      <t>(1)</t>
    </r>
  </si>
  <si>
    <t>Ingresos Totales Solistica</t>
  </si>
  <si>
    <t>Ingresos Totales Organicos Solistica</t>
  </si>
  <si>
    <t>Utilidad de operación Solistica</t>
  </si>
  <si>
    <t>Utilidad de operación Organica Solistica</t>
  </si>
  <si>
    <t>Flujo Bruto de Operación Solistica</t>
  </si>
  <si>
    <t>Flujo Bruto de Operación Organico Solistica</t>
  </si>
  <si>
    <t xml:space="preserve"> - Solistica AGV (Ene 2020)</t>
  </si>
  <si>
    <t>Dic-19</t>
  </si>
  <si>
    <t>Tiendas México</t>
  </si>
  <si>
    <r>
      <rPr>
        <vertAlign val="superscript"/>
        <sz val="7"/>
        <color indexed="8"/>
        <rFont val="Calibri"/>
        <family val="2"/>
        <scheme val="minor"/>
      </rPr>
      <t>(1)</t>
    </r>
    <r>
      <rPr>
        <sz val="7"/>
        <color indexed="8"/>
        <rFont val="Calibri"/>
        <family val="2"/>
        <scheme val="minor"/>
      </rPr>
      <t xml:space="preserve"> Otros gastos (productos) operativos, neto = Otros gastos (Productos) operativos +(-) Método de participación operativo.</t>
    </r>
  </si>
  <si>
    <t>Tiendas Sudamérica</t>
  </si>
  <si>
    <t>Contra trimestre anterior</t>
  </si>
  <si>
    <r>
      <t>Tiendas Sudamérica</t>
    </r>
    <r>
      <rPr>
        <vertAlign val="superscript"/>
        <sz val="8"/>
        <color rgb="FF000000"/>
        <rFont val="Calibri"/>
        <family val="2"/>
      </rPr>
      <t>(1)</t>
    </r>
  </si>
  <si>
    <r>
      <rPr>
        <vertAlign val="superscript"/>
        <sz val="7"/>
        <rFont val="Calibri"/>
        <family val="2"/>
        <scheme val="minor"/>
      </rPr>
      <t xml:space="preserve">(3) </t>
    </r>
    <r>
      <rPr>
        <sz val="7"/>
        <rFont val="Calibri"/>
        <family val="2"/>
        <scheme val="minor"/>
      </rPr>
      <t>Representa principalmente el método de participación en los resultados de Heineken y Raízen Conveniencias, neto.</t>
    </r>
  </si>
  <si>
    <t>2020 HFM</t>
  </si>
  <si>
    <t>2020 Final</t>
  </si>
  <si>
    <t>2Q 2020 HFM</t>
  </si>
  <si>
    <t>2Q 2020 Final</t>
  </si>
  <si>
    <t xml:space="preserve"> - Waxie &amp; North</t>
  </si>
  <si>
    <t xml:space="preserve">Trimestre </t>
  </si>
  <si>
    <r>
      <t xml:space="preserve">Tiendas nuevas: </t>
    </r>
    <r>
      <rPr>
        <vertAlign val="superscript"/>
        <sz val="8"/>
        <color indexed="8"/>
        <rFont val="Calibri"/>
        <family val="2"/>
        <scheme val="minor"/>
      </rPr>
      <t>(2)</t>
    </r>
  </si>
  <si>
    <r>
      <t xml:space="preserve">Tiendas nuevas: </t>
    </r>
    <r>
      <rPr>
        <vertAlign val="superscript"/>
        <sz val="8"/>
        <rFont val="Calibri"/>
        <family val="2"/>
        <scheme val="minor"/>
      </rPr>
      <t>(3)</t>
    </r>
  </si>
  <si>
    <t>(Perdida) Utilidad neta Consolidada</t>
  </si>
  <si>
    <t>Dic-20</t>
  </si>
  <si>
    <t>Al 31 de Diciembre del 2020</t>
  </si>
  <si>
    <t>Por el cuarto trimestre de:</t>
  </si>
  <si>
    <r>
      <rPr>
        <vertAlign val="superscript"/>
        <sz val="7"/>
        <rFont val="Calibri"/>
        <family val="2"/>
        <scheme val="minor"/>
      </rPr>
      <t>(3)</t>
    </r>
    <r>
      <rPr>
        <sz val="7"/>
        <rFont val="Calibri"/>
        <family val="2"/>
        <scheme val="minor"/>
      </rPr>
      <t xml:space="preserve"> Esta cifra incluye 128 nuevas aperturas ,16 reaperturas , 25 cierres definitivos a causa de la pandemia de COVID-19.  </t>
    </r>
  </si>
  <si>
    <t>Quetzales</t>
  </si>
  <si>
    <r>
      <rPr>
        <vertAlign val="superscript"/>
        <sz val="7"/>
        <rFont val="Calibri"/>
        <family val="2"/>
        <scheme val="minor"/>
      </rPr>
      <t>(A)</t>
    </r>
    <r>
      <rPr>
        <sz val="7"/>
        <rFont val="Calibri"/>
        <family val="2"/>
        <scheme val="minor"/>
      </rPr>
      <t xml:space="preserve"> Términos orgánicos (% Org.) excluye los efectos de fusiones y adquisiciones significativas en los últimos doce meses.</t>
    </r>
  </si>
  <si>
    <t>4T 2020</t>
  </si>
  <si>
    <t>Flujo Bruto de Operación (EBITDA)</t>
  </si>
  <si>
    <t>Flujo bruto de operación (EBITDA)</t>
  </si>
  <si>
    <t>N.S.</t>
  </si>
  <si>
    <r>
      <t xml:space="preserve">12M </t>
    </r>
    <r>
      <rPr>
        <b/>
        <vertAlign val="superscript"/>
        <sz val="8"/>
        <color rgb="FF393943"/>
        <rFont val="Calibri"/>
        <family val="2"/>
        <scheme val="minor"/>
      </rPr>
      <t>(1)</t>
    </r>
    <r>
      <rPr>
        <b/>
        <sz val="8"/>
        <color rgb="FF393943"/>
        <rFont val="Calibri"/>
        <family val="2"/>
        <scheme val="minor"/>
      </rPr>
      <t xml:space="preserve"> Dic-20</t>
    </r>
  </si>
  <si>
    <r>
      <t>(2)</t>
    </r>
    <r>
      <rPr>
        <sz val="7"/>
        <rFont val="Calibri"/>
        <family val="2"/>
        <scheme val="minor"/>
      </rPr>
      <t xml:space="preserve"> Esta cifra incluye 93 nuevas aperturas , 80 reaperturas , 234 cierres definitivos  y 6 cierres temporales a causa de la pandemia de COVID-19.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</si>
</sst>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.00_);_(* \(#,##0.00\);_(* &quot;-&quot;??_);_(@_)"/>
    <numFmt numFmtId="165" formatCode="[$-409]mmm\-yy;@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0.0%"/>
    <numFmt numFmtId="170" formatCode="_(* #,##0.000_);_(* \(#,##0.000\);_(* &quot;-&quot;??_);_(@_)"/>
    <numFmt numFmtId="171" formatCode="_(* #,##0.0000_);_(* \(#,##0.0000\);_(* &quot;-&quot;??_);_(@_)"/>
    <numFmt numFmtId="172" formatCode="mmmm\-yy"/>
    <numFmt numFmtId="173" formatCode="#,##0.0_);\(#,##0.0\)"/>
    <numFmt numFmtId="174" formatCode="#,##0.0;\-#,##0.0"/>
    <numFmt numFmtId="175" formatCode="_(* #,##0.0_);_(* \(#,##0.0\);_(* &quot;-&quot;?_);_(@_)"/>
  </numFmts>
  <fonts count="59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indexed="16"/>
      <name val="Calibri"/>
      <family val="2"/>
      <scheme val="minor"/>
    </font>
    <font>
      <b/>
      <sz val="8"/>
      <color rgb="FF393943"/>
      <name val="Calibri"/>
      <family val="2"/>
    </font>
    <font>
      <sz val="8"/>
      <color theme="0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rgb="FF850026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b/>
      <i/>
      <sz val="8"/>
      <color rgb="FF850026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vertAlign val="superscript"/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sz val="7"/>
      <name val="Calibri"/>
      <family val="2"/>
      <scheme val="minor"/>
    </font>
    <font>
      <sz val="10"/>
      <name val="MS Sans Serif"/>
      <family val="2"/>
    </font>
    <font>
      <b/>
      <vertAlign val="superscript"/>
      <sz val="8"/>
      <color rgb="FF850026"/>
      <name val="Calibri"/>
      <family val="2"/>
      <scheme val="minor"/>
    </font>
    <font>
      <sz val="8"/>
      <color rgb="FF850026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E8E9EC"/>
      <name val="Calibri"/>
      <family val="2"/>
      <scheme val="minor"/>
    </font>
    <font>
      <b/>
      <sz val="8"/>
      <color rgb="FFFF0000"/>
      <name val="Calibri"/>
      <family val="2"/>
      <scheme val="minor"/>
    </font>
    <font>
      <vertAlign val="superscript"/>
      <sz val="7"/>
      <color indexed="8"/>
      <name val="Calibri"/>
      <family val="2"/>
      <scheme val="minor"/>
    </font>
    <font>
      <b/>
      <sz val="14"/>
      <color indexed="8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16"/>
      <name val="Arial Narrow"/>
      <family val="2"/>
    </font>
    <font>
      <b/>
      <sz val="14"/>
      <color theme="0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2"/>
      <color indexed="8"/>
      <name val="Arial Narrow"/>
      <family val="2"/>
    </font>
    <font>
      <sz val="8"/>
      <color rgb="FF393943"/>
      <name val="Calibri"/>
      <family val="2"/>
    </font>
    <font>
      <sz val="8"/>
      <color indexed="12"/>
      <name val="Calibri"/>
      <family val="2"/>
      <scheme val="minor"/>
    </font>
    <font>
      <b/>
      <sz val="8"/>
      <color rgb="FF393943"/>
      <name val="Calibri"/>
      <family val="2"/>
      <scheme val="minor"/>
    </font>
    <font>
      <i/>
      <sz val="8"/>
      <color indexed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5"/>
      <name val="Arial Narrow"/>
      <family val="2"/>
    </font>
    <font>
      <vertAlign val="superscript"/>
      <sz val="7"/>
      <name val="Calibri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6"/>
      <name val="Arial Narrow"/>
      <family val="2"/>
    </font>
    <font>
      <b/>
      <sz val="10"/>
      <color indexed="8"/>
      <name val="Arial Narrow"/>
      <family val="2"/>
    </font>
    <font>
      <vertAlign val="superscript"/>
      <sz val="7.85"/>
      <name val="Calibri"/>
      <family val="2"/>
    </font>
    <font>
      <b/>
      <vertAlign val="superscript"/>
      <sz val="8"/>
      <color rgb="FF000000"/>
      <name val="Calibri"/>
      <family val="2"/>
    </font>
    <font>
      <vertAlign val="superscript"/>
      <sz val="8"/>
      <color rgb="FF000000"/>
      <name val="Calibri"/>
      <family val="2"/>
    </font>
    <font>
      <b/>
      <vertAlign val="superscript"/>
      <sz val="8"/>
      <color rgb="FF39394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939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50026"/>
        <bgColor indexed="64"/>
      </patternFill>
    </fill>
    <fill>
      <patternFill patternType="solid">
        <fgColor rgb="FFE8E9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tted">
        <color rgb="FF393943"/>
      </bottom>
      <diagonal/>
    </border>
    <border>
      <left/>
      <right/>
      <top/>
      <bottom style="thin">
        <color rgb="FF393943"/>
      </bottom>
      <diagonal/>
    </border>
    <border>
      <left/>
      <right/>
      <top style="thin">
        <color rgb="FF393943"/>
      </top>
      <bottom style="medium">
        <color rgb="FF850026"/>
      </bottom>
      <diagonal/>
    </border>
    <border>
      <left/>
      <right/>
      <top/>
      <bottom style="medium">
        <color rgb="FF85002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393943"/>
      </top>
      <bottom style="thin">
        <color rgb="FF39394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9394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93943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3" fillId="0" borderId="0"/>
    <xf numFmtId="40" fontId="2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646">
    <xf numFmtId="0" fontId="0" fillId="0" borderId="0" xfId="0"/>
    <xf numFmtId="0" fontId="3" fillId="4" borderId="0" xfId="3" applyFont="1" applyFill="1"/>
    <xf numFmtId="0" fontId="3" fillId="4" borderId="0" xfId="3" applyFont="1" applyFill="1" applyAlignment="1">
      <alignment wrapText="1"/>
    </xf>
    <xf numFmtId="0" fontId="3" fillId="4" borderId="0" xfId="3" applyFont="1" applyFill="1" applyAlignment="1">
      <alignment horizontal="right" wrapText="1" shrinkToFit="1"/>
    </xf>
    <xf numFmtId="0" fontId="5" fillId="4" borderId="0" xfId="3" applyFont="1" applyFill="1" applyAlignment="1">
      <alignment horizontal="right" vertical="center" wrapText="1" shrinkToFit="1"/>
    </xf>
    <xf numFmtId="0" fontId="8" fillId="4" borderId="0" xfId="3" applyFont="1" applyFill="1" applyAlignment="1">
      <alignment horizontal="right" wrapText="1" shrinkToFit="1"/>
    </xf>
    <xf numFmtId="0" fontId="5" fillId="5" borderId="0" xfId="0" applyFont="1" applyFill="1" applyAlignment="1">
      <alignment vertical="center"/>
    </xf>
    <xf numFmtId="0" fontId="9" fillId="4" borderId="0" xfId="3" applyFont="1" applyFill="1" applyAlignment="1">
      <alignment horizontal="right" wrapText="1" shrinkToFit="1"/>
    </xf>
    <xf numFmtId="0" fontId="10" fillId="4" borderId="0" xfId="3" applyFont="1" applyFill="1" applyAlignment="1">
      <alignment horizontal="right" wrapText="1" shrinkToFit="1"/>
    </xf>
    <xf numFmtId="0" fontId="11" fillId="4" borderId="0" xfId="0" applyFont="1" applyFill="1" applyAlignment="1">
      <alignment horizontal="right" wrapText="1" shrinkToFit="1"/>
    </xf>
    <xf numFmtId="0" fontId="13" fillId="4" borderId="0" xfId="3" applyFont="1" applyFill="1" applyAlignment="1">
      <alignment horizontal="right" wrapText="1" shrinkToFit="1"/>
    </xf>
    <xf numFmtId="0" fontId="3" fillId="6" borderId="0" xfId="3" applyFont="1" applyFill="1" applyAlignment="1">
      <alignment horizontal="right" wrapText="1" shrinkToFit="1"/>
    </xf>
    <xf numFmtId="166" fontId="4" fillId="6" borderId="0" xfId="1" applyNumberFormat="1" applyFont="1" applyFill="1" applyAlignment="1">
      <alignment horizontal="right" wrapText="1" shrinkToFit="1"/>
    </xf>
    <xf numFmtId="167" fontId="13" fillId="6" borderId="0" xfId="1" applyNumberFormat="1" applyFont="1" applyFill="1" applyAlignment="1">
      <alignment horizontal="right" wrapText="1" shrinkToFit="1"/>
    </xf>
    <xf numFmtId="166" fontId="8" fillId="4" borderId="0" xfId="3" applyNumberFormat="1" applyFont="1" applyFill="1" applyAlignment="1">
      <alignment horizontal="right" wrapText="1" shrinkToFit="1"/>
    </xf>
    <xf numFmtId="167" fontId="13" fillId="0" borderId="0" xfId="1" applyNumberFormat="1" applyFont="1" applyAlignment="1">
      <alignment horizontal="right" wrapText="1" shrinkToFit="1"/>
    </xf>
    <xf numFmtId="0" fontId="13" fillId="6" borderId="0" xfId="0" applyFont="1" applyFill="1" applyAlignment="1">
      <alignment wrapText="1"/>
    </xf>
    <xf numFmtId="0" fontId="13" fillId="4" borderId="0" xfId="0" applyFont="1" applyFill="1" applyAlignment="1">
      <alignment horizontal="right" wrapText="1" shrinkToFit="1"/>
    </xf>
    <xf numFmtId="0" fontId="13" fillId="4" borderId="4" xfId="3" applyFont="1" applyFill="1" applyBorder="1" applyAlignment="1">
      <alignment horizontal="right" wrapText="1" shrinkToFit="1"/>
    </xf>
    <xf numFmtId="0" fontId="3" fillId="6" borderId="3" xfId="3" applyFont="1" applyFill="1" applyBorder="1" applyAlignment="1">
      <alignment horizontal="right" wrapText="1" shrinkToFit="1"/>
    </xf>
    <xf numFmtId="166" fontId="12" fillId="6" borderId="3" xfId="1" applyNumberFormat="1" applyFont="1" applyFill="1" applyBorder="1" applyAlignment="1">
      <alignment horizontal="right" vertical="center" wrapText="1" shrinkToFit="1"/>
    </xf>
    <xf numFmtId="167" fontId="13" fillId="6" borderId="3" xfId="1" applyNumberFormat="1" applyFont="1" applyFill="1" applyBorder="1" applyAlignment="1">
      <alignment horizontal="right" vertical="center" wrapText="1" shrinkToFit="1"/>
    </xf>
    <xf numFmtId="166" fontId="12" fillId="0" borderId="0" xfId="0" applyNumberFormat="1" applyFont="1" applyAlignment="1">
      <alignment horizontal="right" wrapText="1" shrinkToFit="1"/>
    </xf>
    <xf numFmtId="166" fontId="3" fillId="4" borderId="0" xfId="3" applyNumberFormat="1" applyFont="1" applyFill="1" applyAlignment="1">
      <alignment horizontal="right" wrapText="1" shrinkToFit="1"/>
    </xf>
    <xf numFmtId="0" fontId="5" fillId="5" borderId="0" xfId="3" applyFont="1" applyFill="1" applyAlignment="1">
      <alignment vertical="center"/>
    </xf>
    <xf numFmtId="166" fontId="4" fillId="0" borderId="0" xfId="0" applyNumberFormat="1" applyFont="1" applyAlignment="1">
      <alignment horizontal="right" wrapText="1" shrinkToFit="1"/>
    </xf>
    <xf numFmtId="166" fontId="13" fillId="4" borderId="0" xfId="3" applyNumberFormat="1" applyFont="1" applyFill="1" applyAlignment="1">
      <alignment horizontal="right" wrapText="1" shrinkToFit="1"/>
    </xf>
    <xf numFmtId="166" fontId="4" fillId="6" borderId="0" xfId="1" applyNumberFormat="1" applyFont="1" applyFill="1" applyAlignment="1">
      <alignment horizontal="right" vertical="center" wrapText="1" shrinkToFit="1"/>
    </xf>
    <xf numFmtId="166" fontId="12" fillId="3" borderId="0" xfId="1" applyNumberFormat="1" applyFont="1" applyFill="1" applyAlignment="1">
      <alignment horizontal="right" vertical="center" wrapText="1" shrinkToFit="1"/>
    </xf>
    <xf numFmtId="166" fontId="12" fillId="6" borderId="2" xfId="1" applyNumberFormat="1" applyFont="1" applyFill="1" applyBorder="1" applyAlignment="1">
      <alignment horizontal="right" vertical="center" wrapText="1" shrinkToFit="1"/>
    </xf>
    <xf numFmtId="0" fontId="15" fillId="4" borderId="0" xfId="3" applyFont="1" applyFill="1" applyAlignment="1">
      <alignment wrapText="1"/>
    </xf>
    <xf numFmtId="0" fontId="15" fillId="4" borderId="0" xfId="3" applyFont="1" applyFill="1" applyAlignment="1">
      <alignment horizontal="right" wrapText="1" shrinkToFit="1"/>
    </xf>
    <xf numFmtId="166" fontId="16" fillId="4" borderId="0" xfId="1" applyNumberFormat="1" applyFont="1" applyFill="1" applyAlignment="1">
      <alignment horizontal="right" wrapText="1" shrinkToFit="1"/>
    </xf>
    <xf numFmtId="167" fontId="4" fillId="4" borderId="0" xfId="1" applyNumberFormat="1" applyFont="1" applyFill="1" applyAlignment="1">
      <alignment horizontal="right" wrapText="1" shrinkToFit="1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right" wrapText="1" shrinkToFit="1"/>
    </xf>
    <xf numFmtId="17" fontId="12" fillId="4" borderId="0" xfId="0" applyNumberFormat="1" applyFont="1" applyFill="1" applyAlignment="1">
      <alignment horizontal="right" wrapText="1" shrinkToFit="1"/>
    </xf>
    <xf numFmtId="0" fontId="5" fillId="4" borderId="0" xfId="0" applyFont="1" applyFill="1" applyAlignment="1">
      <alignment horizontal="right" wrapText="1" shrinkToFit="1"/>
    </xf>
    <xf numFmtId="0" fontId="5" fillId="4" borderId="0" xfId="0" quotePrefix="1" applyFont="1" applyFill="1" applyAlignment="1">
      <alignment horizontal="right" wrapText="1" shrinkToFit="1"/>
    </xf>
    <xf numFmtId="0" fontId="8" fillId="4" borderId="0" xfId="0" applyFont="1" applyFill="1" applyAlignment="1">
      <alignment horizontal="right" wrapText="1" shrinkToFit="1"/>
    </xf>
    <xf numFmtId="0" fontId="9" fillId="4" borderId="0" xfId="0" applyFont="1" applyFill="1" applyAlignment="1">
      <alignment horizontal="right" wrapText="1" shrinkToFit="1"/>
    </xf>
    <xf numFmtId="0" fontId="18" fillId="4" borderId="0" xfId="0" applyFont="1" applyFill="1" applyAlignment="1">
      <alignment horizontal="right" wrapText="1" shrinkToFit="1"/>
    </xf>
    <xf numFmtId="0" fontId="19" fillId="4" borderId="0" xfId="0" applyFont="1" applyFill="1" applyAlignment="1">
      <alignment horizontal="right" wrapText="1" shrinkToFit="1"/>
    </xf>
    <xf numFmtId="168" fontId="3" fillId="4" borderId="0" xfId="2" applyNumberFormat="1" applyFont="1" applyFill="1" applyAlignment="1">
      <alignment horizontal="right" wrapText="1" shrinkToFit="1"/>
    </xf>
    <xf numFmtId="169" fontId="3" fillId="4" borderId="0" xfId="2" applyNumberFormat="1" applyFont="1" applyFill="1" applyAlignment="1">
      <alignment horizontal="right" wrapText="1" shrinkToFit="1"/>
    </xf>
    <xf numFmtId="166" fontId="8" fillId="4" borderId="0" xfId="1" applyNumberFormat="1" applyFont="1" applyFill="1" applyAlignment="1">
      <alignment horizontal="right" wrapText="1" shrinkToFit="1"/>
    </xf>
    <xf numFmtId="0" fontId="3" fillId="6" borderId="0" xfId="0" applyFont="1" applyFill="1" applyAlignment="1">
      <alignment horizontal="left" vertical="center" indent="1"/>
    </xf>
    <xf numFmtId="0" fontId="3" fillId="4" borderId="0" xfId="0" applyFont="1" applyFill="1" applyAlignment="1">
      <alignment vertical="center" wrapText="1"/>
    </xf>
    <xf numFmtId="169" fontId="3" fillId="6" borderId="0" xfId="2" applyNumberFormat="1" applyFont="1" applyFill="1" applyAlignment="1">
      <alignment horizontal="right" wrapText="1" shrinkToFit="1"/>
    </xf>
    <xf numFmtId="166" fontId="5" fillId="4" borderId="0" xfId="1" applyNumberFormat="1" applyFont="1" applyFill="1" applyAlignment="1">
      <alignment horizontal="right" wrapText="1" shrinkToFit="1"/>
    </xf>
    <xf numFmtId="0" fontId="3" fillId="4" borderId="0" xfId="0" applyFont="1" applyFill="1" applyAlignment="1">
      <alignment horizontal="left" vertical="center" indent="1"/>
    </xf>
    <xf numFmtId="169" fontId="3" fillId="3" borderId="0" xfId="2" applyNumberFormat="1" applyFont="1" applyFill="1" applyAlignment="1">
      <alignment horizontal="right" wrapText="1" shrinkToFit="1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right" wrapText="1" shrinkToFit="1"/>
    </xf>
    <xf numFmtId="169" fontId="3" fillId="3" borderId="4" xfId="2" applyNumberFormat="1" applyFont="1" applyFill="1" applyBorder="1" applyAlignment="1">
      <alignment vertical="center" wrapText="1" shrinkToFit="1"/>
    </xf>
    <xf numFmtId="0" fontId="3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 wrapText="1" shrinkToFit="1"/>
    </xf>
    <xf numFmtId="0" fontId="3" fillId="3" borderId="0" xfId="0" applyFont="1" applyFill="1" applyAlignment="1">
      <alignment horizontal="right" wrapText="1" shrinkToFit="1"/>
    </xf>
    <xf numFmtId="169" fontId="3" fillId="3" borderId="0" xfId="2" applyNumberFormat="1" applyFont="1" applyFill="1" applyAlignment="1">
      <alignment horizontal="right" vertical="center" wrapText="1" shrinkToFit="1"/>
    </xf>
    <xf numFmtId="169" fontId="3" fillId="3" borderId="4" xfId="2" applyNumberFormat="1" applyFont="1" applyFill="1" applyBorder="1" applyAlignment="1">
      <alignment horizontal="right" vertical="center" wrapText="1" shrinkToFit="1"/>
    </xf>
    <xf numFmtId="0" fontId="10" fillId="4" borderId="0" xfId="0" applyFont="1" applyFill="1" applyAlignment="1">
      <alignment horizontal="right" wrapText="1" shrinkToFit="1"/>
    </xf>
    <xf numFmtId="0" fontId="11" fillId="4" borderId="0" xfId="1" applyNumberFormat="1" applyFont="1" applyFill="1" applyAlignment="1">
      <alignment horizontal="right" wrapText="1" shrinkToFi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right" wrapText="1" shrinkToFit="1"/>
    </xf>
    <xf numFmtId="0" fontId="3" fillId="0" borderId="0" xfId="3" applyFont="1"/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right" wrapText="1" shrinkToFit="1"/>
    </xf>
    <xf numFmtId="0" fontId="3" fillId="3" borderId="0" xfId="3" applyFont="1" applyFill="1" applyAlignment="1">
      <alignment horizontal="right" wrapText="1" shrinkToFit="1"/>
    </xf>
    <xf numFmtId="0" fontId="3" fillId="4" borderId="0" xfId="0" applyFont="1" applyFill="1" applyAlignment="1">
      <alignment vertical="center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right" vertical="center" wrapText="1" shrinkToFit="1"/>
    </xf>
    <xf numFmtId="0" fontId="12" fillId="0" borderId="0" xfId="0" applyFont="1" applyAlignment="1">
      <alignment horizontal="right" vertical="center" wrapText="1" shrinkToFit="1"/>
    </xf>
    <xf numFmtId="166" fontId="4" fillId="4" borderId="0" xfId="0" applyNumberFormat="1" applyFont="1" applyFill="1" applyAlignment="1">
      <alignment horizontal="right" vertical="center" wrapText="1" shrinkToFit="1"/>
    </xf>
    <xf numFmtId="166" fontId="4" fillId="3" borderId="0" xfId="0" applyNumberFormat="1" applyFont="1" applyFill="1" applyAlignment="1">
      <alignment horizontal="right" vertical="center" wrapText="1" shrinkToFit="1"/>
    </xf>
    <xf numFmtId="167" fontId="4" fillId="4" borderId="0" xfId="1" applyNumberFormat="1" applyFont="1" applyFill="1" applyAlignment="1">
      <alignment horizontal="right" vertical="center" wrapText="1" shrinkToFit="1"/>
    </xf>
    <xf numFmtId="0" fontId="3" fillId="4" borderId="0" xfId="0" applyFont="1" applyFill="1" applyAlignment="1">
      <alignment horizontal="right" vertical="center" wrapText="1" shrinkToFit="1"/>
    </xf>
    <xf numFmtId="0" fontId="12" fillId="4" borderId="0" xfId="4" quotePrefix="1" applyFont="1" applyFill="1" applyAlignment="1">
      <alignment horizontal="left" vertical="center" wrapText="1"/>
    </xf>
    <xf numFmtId="0" fontId="12" fillId="4" borderId="0" xfId="4" quotePrefix="1" applyFont="1" applyFill="1" applyAlignment="1">
      <alignment horizontal="right" vertical="center" wrapText="1" shrinkToFit="1"/>
    </xf>
    <xf numFmtId="0" fontId="4" fillId="4" borderId="0" xfId="0" applyFont="1" applyFill="1" applyAlignment="1">
      <alignment horizontal="right" vertical="center" wrapText="1" shrinkToFit="1"/>
    </xf>
    <xf numFmtId="0" fontId="11" fillId="4" borderId="0" xfId="4" applyFont="1" applyFill="1" applyAlignment="1">
      <alignment horizontal="left" vertical="center" wrapText="1"/>
    </xf>
    <xf numFmtId="0" fontId="11" fillId="4" borderId="0" xfId="4" applyFont="1" applyFill="1" applyAlignment="1">
      <alignment horizontal="right" vertical="center" wrapText="1" shrinkToFit="1"/>
    </xf>
    <xf numFmtId="0" fontId="11" fillId="4" borderId="0" xfId="0" applyFont="1" applyFill="1" applyAlignment="1">
      <alignment horizontal="right" vertical="center" wrapText="1" shrinkToFit="1"/>
    </xf>
    <xf numFmtId="0" fontId="25" fillId="4" borderId="0" xfId="0" applyFont="1" applyFill="1" applyAlignment="1">
      <alignment vertical="center"/>
    </xf>
    <xf numFmtId="0" fontId="13" fillId="4" borderId="0" xfId="0" applyFont="1" applyFill="1" applyAlignment="1">
      <alignment vertical="center" wrapText="1"/>
    </xf>
    <xf numFmtId="0" fontId="13" fillId="4" borderId="0" xfId="0" applyFont="1" applyFill="1" applyAlignment="1">
      <alignment horizontal="right" vertical="center" wrapText="1" shrinkToFit="1"/>
    </xf>
    <xf numFmtId="166" fontId="12" fillId="4" borderId="0" xfId="1" applyNumberFormat="1" applyFont="1" applyFill="1" applyAlignment="1">
      <alignment horizontal="right" vertical="center" wrapText="1" shrinkToFit="1"/>
    </xf>
    <xf numFmtId="167" fontId="3" fillId="4" borderId="0" xfId="1" applyNumberFormat="1" applyFont="1" applyFill="1" applyAlignment="1">
      <alignment horizontal="right" vertical="center" wrapText="1" shrinkToFit="1"/>
    </xf>
    <xf numFmtId="167" fontId="3" fillId="0" borderId="0" xfId="1" applyNumberFormat="1" applyFont="1" applyAlignment="1">
      <alignment horizontal="right" vertical="center" wrapText="1" shrinkToFit="1"/>
    </xf>
    <xf numFmtId="166" fontId="3" fillId="4" borderId="0" xfId="1" applyNumberFormat="1" applyFont="1" applyFill="1" applyAlignment="1">
      <alignment horizontal="right" vertical="center" wrapText="1" shrinkToFit="1"/>
    </xf>
    <xf numFmtId="0" fontId="13" fillId="6" borderId="2" xfId="0" applyFont="1" applyFill="1" applyBorder="1" applyAlignment="1">
      <alignment vertical="center" wrapText="1"/>
    </xf>
    <xf numFmtId="167" fontId="3" fillId="6" borderId="2" xfId="1" applyNumberFormat="1" applyFont="1" applyFill="1" applyBorder="1" applyAlignment="1">
      <alignment horizontal="right" vertical="center" wrapText="1" shrinkToFit="1"/>
    </xf>
    <xf numFmtId="0" fontId="13" fillId="4" borderId="6" xfId="0" applyFont="1" applyFill="1" applyBorder="1" applyAlignment="1">
      <alignment vertical="center" wrapText="1"/>
    </xf>
    <xf numFmtId="166" fontId="12" fillId="4" borderId="6" xfId="1" applyNumberFormat="1" applyFont="1" applyFill="1" applyBorder="1" applyAlignment="1">
      <alignment horizontal="right" vertical="center" wrapText="1" shrinkToFit="1"/>
    </xf>
    <xf numFmtId="167" fontId="3" fillId="4" borderId="6" xfId="1" applyNumberFormat="1" applyFont="1" applyFill="1" applyBorder="1" applyAlignment="1">
      <alignment horizontal="right" vertical="center" wrapText="1" shrinkToFit="1"/>
    </xf>
    <xf numFmtId="167" fontId="3" fillId="0" borderId="6" xfId="1" applyNumberFormat="1" applyFont="1" applyBorder="1" applyAlignment="1">
      <alignment horizontal="right" vertical="center" wrapText="1" shrinkToFit="1"/>
    </xf>
    <xf numFmtId="167" fontId="3" fillId="3" borderId="6" xfId="1" applyNumberFormat="1" applyFont="1" applyFill="1" applyBorder="1" applyAlignment="1">
      <alignment horizontal="right" vertical="center" wrapText="1" shrinkToFit="1"/>
    </xf>
    <xf numFmtId="0" fontId="13" fillId="6" borderId="0" xfId="0" applyFont="1" applyFill="1" applyAlignment="1">
      <alignment horizontal="left" vertical="center" wrapText="1" indent="1"/>
    </xf>
    <xf numFmtId="0" fontId="13" fillId="4" borderId="0" xfId="0" quotePrefix="1" applyFont="1" applyFill="1" applyAlignment="1">
      <alignment horizontal="right" vertical="center" wrapText="1" shrinkToFit="1"/>
    </xf>
    <xf numFmtId="166" fontId="12" fillId="6" borderId="0" xfId="1" applyNumberFormat="1" applyFont="1" applyFill="1" applyAlignment="1">
      <alignment horizontal="right" vertical="center" wrapText="1" shrinkToFit="1"/>
    </xf>
    <xf numFmtId="167" fontId="3" fillId="6" borderId="0" xfId="1" applyNumberFormat="1" applyFont="1" applyFill="1" applyAlignment="1">
      <alignment horizontal="right" vertical="center" wrapText="1" shrinkToFit="1"/>
    </xf>
    <xf numFmtId="0" fontId="13" fillId="4" borderId="0" xfId="0" applyFont="1" applyFill="1" applyAlignment="1">
      <alignment horizontal="left" vertical="center" wrapText="1" indent="1"/>
    </xf>
    <xf numFmtId="167" fontId="3" fillId="3" borderId="0" xfId="1" applyNumberFormat="1" applyFont="1" applyFill="1" applyAlignment="1">
      <alignment horizontal="right" vertical="center" wrapText="1" shrinkToFit="1"/>
    </xf>
    <xf numFmtId="0" fontId="13" fillId="6" borderId="0" xfId="0" applyFont="1" applyFill="1" applyAlignment="1">
      <alignment vertical="center" wrapText="1"/>
    </xf>
    <xf numFmtId="166" fontId="3" fillId="3" borderId="0" xfId="1" applyNumberFormat="1" applyFont="1" applyFill="1" applyAlignment="1">
      <alignment horizontal="right" vertical="center" wrapText="1" shrinkToFi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right" vertical="center" wrapText="1" shrinkToFit="1"/>
    </xf>
    <xf numFmtId="0" fontId="3" fillId="3" borderId="0" xfId="0" applyFont="1" applyFill="1" applyAlignment="1">
      <alignment vertical="center"/>
    </xf>
    <xf numFmtId="0" fontId="13" fillId="6" borderId="6" xfId="0" applyFont="1" applyFill="1" applyBorder="1" applyAlignment="1">
      <alignment horizontal="left" vertical="center" wrapText="1"/>
    </xf>
    <xf numFmtId="166" fontId="12" fillId="6" borderId="6" xfId="1" applyNumberFormat="1" applyFont="1" applyFill="1" applyBorder="1" applyAlignment="1">
      <alignment horizontal="right" vertical="center" wrapText="1" shrinkToFit="1"/>
    </xf>
    <xf numFmtId="166" fontId="3" fillId="6" borderId="6" xfId="1" quotePrefix="1" applyNumberFormat="1" applyFont="1" applyFill="1" applyBorder="1" applyAlignment="1">
      <alignment horizontal="right" vertical="center" wrapText="1" shrinkToFit="1"/>
    </xf>
    <xf numFmtId="167" fontId="3" fillId="6" borderId="6" xfId="1" applyNumberFormat="1" applyFont="1" applyFill="1" applyBorder="1" applyAlignment="1">
      <alignment horizontal="right" vertical="center" wrapText="1" shrinkToFit="1"/>
    </xf>
    <xf numFmtId="0" fontId="13" fillId="4" borderId="0" xfId="0" quotePrefix="1" applyFont="1" applyFill="1" applyAlignment="1">
      <alignment horizontal="left" vertical="center" wrapText="1" indent="1"/>
    </xf>
    <xf numFmtId="164" fontId="3" fillId="4" borderId="0" xfId="1" quotePrefix="1" applyFont="1" applyFill="1" applyAlignment="1">
      <alignment horizontal="right" vertical="center" wrapText="1" shrinkToFit="1"/>
    </xf>
    <xf numFmtId="0" fontId="13" fillId="6" borderId="0" xfId="0" quotePrefix="1" applyFont="1" applyFill="1" applyAlignment="1">
      <alignment horizontal="left" vertical="center" wrapText="1" indent="1"/>
    </xf>
    <xf numFmtId="166" fontId="3" fillId="6" borderId="0" xfId="1" quotePrefix="1" applyNumberFormat="1" applyFont="1" applyFill="1" applyAlignment="1">
      <alignment horizontal="right" vertical="center" wrapText="1" shrinkToFit="1"/>
    </xf>
    <xf numFmtId="0" fontId="13" fillId="4" borderId="2" xfId="0" applyFont="1" applyFill="1" applyBorder="1" applyAlignment="1">
      <alignment horizontal="left" vertical="center" wrapText="1" indent="1"/>
    </xf>
    <xf numFmtId="166" fontId="12" fillId="4" borderId="2" xfId="1" applyNumberFormat="1" applyFont="1" applyFill="1" applyBorder="1" applyAlignment="1">
      <alignment horizontal="right" vertical="center" wrapText="1" shrinkToFit="1"/>
    </xf>
    <xf numFmtId="166" fontId="3" fillId="4" borderId="2" xfId="1" quotePrefix="1" applyNumberFormat="1" applyFont="1" applyFill="1" applyBorder="1" applyAlignment="1">
      <alignment horizontal="right" vertical="center" wrapText="1" shrinkToFit="1"/>
    </xf>
    <xf numFmtId="167" fontId="3" fillId="4" borderId="2" xfId="1" applyNumberFormat="1" applyFont="1" applyFill="1" applyBorder="1" applyAlignment="1">
      <alignment horizontal="right" vertical="center" wrapText="1" shrinkToFit="1"/>
    </xf>
    <xf numFmtId="167" fontId="3" fillId="0" borderId="2" xfId="1" applyNumberFormat="1" applyFont="1" applyBorder="1" applyAlignment="1">
      <alignment horizontal="right" vertical="center" wrapText="1" shrinkToFit="1"/>
    </xf>
    <xf numFmtId="167" fontId="3" fillId="3" borderId="2" xfId="1" applyNumberFormat="1" applyFont="1" applyFill="1" applyBorder="1" applyAlignment="1">
      <alignment horizontal="right" vertical="center" wrapText="1" shrinkToFit="1"/>
    </xf>
    <xf numFmtId="166" fontId="3" fillId="6" borderId="6" xfId="1" applyNumberFormat="1" applyFont="1" applyFill="1" applyBorder="1" applyAlignment="1">
      <alignment horizontal="right" vertical="center" wrapText="1" shrinkToFit="1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right" wrapText="1" shrinkToFit="1"/>
    </xf>
    <xf numFmtId="166" fontId="12" fillId="4" borderId="0" xfId="1" applyNumberFormat="1" applyFont="1" applyFill="1" applyAlignment="1">
      <alignment horizontal="right" wrapText="1" shrinkToFit="1"/>
    </xf>
    <xf numFmtId="167" fontId="3" fillId="3" borderId="0" xfId="1" applyNumberFormat="1" applyFont="1" applyFill="1" applyAlignment="1">
      <alignment horizontal="right" wrapText="1" shrinkToFit="1"/>
    </xf>
    <xf numFmtId="167" fontId="3" fillId="4" borderId="0" xfId="1" applyNumberFormat="1" applyFont="1" applyFill="1" applyAlignment="1">
      <alignment horizontal="right" wrapText="1" shrinkToFit="1"/>
    </xf>
    <xf numFmtId="166" fontId="3" fillId="3" borderId="0" xfId="1" applyNumberFormat="1" applyFont="1" applyFill="1" applyAlignment="1">
      <alignment horizontal="right" wrapText="1" shrinkToFit="1"/>
    </xf>
    <xf numFmtId="0" fontId="3" fillId="3" borderId="0" xfId="0" applyFont="1" applyFill="1"/>
    <xf numFmtId="169" fontId="27" fillId="6" borderId="0" xfId="2" quotePrefix="1" applyNumberFormat="1" applyFont="1" applyFill="1" applyAlignment="1">
      <alignment horizontal="right" vertical="center" wrapText="1" shrinkToFit="1"/>
    </xf>
    <xf numFmtId="9" fontId="27" fillId="6" borderId="0" xfId="2" quotePrefix="1" applyFont="1" applyFill="1" applyAlignment="1">
      <alignment horizontal="right" vertical="center" wrapText="1" shrinkToFit="1"/>
    </xf>
    <xf numFmtId="0" fontId="13" fillId="4" borderId="2" xfId="0" applyFont="1" applyFill="1" applyBorder="1" applyAlignment="1">
      <alignment vertical="center" wrapText="1"/>
    </xf>
    <xf numFmtId="166" fontId="3" fillId="4" borderId="2" xfId="1" applyNumberFormat="1" applyFont="1" applyFill="1" applyBorder="1" applyAlignment="1">
      <alignment horizontal="right" vertical="center" wrapText="1" shrinkToFit="1"/>
    </xf>
    <xf numFmtId="0" fontId="13" fillId="6" borderId="4" xfId="0" applyFont="1" applyFill="1" applyBorder="1" applyAlignment="1">
      <alignment vertical="center" wrapText="1"/>
    </xf>
    <xf numFmtId="167" fontId="3" fillId="6" borderId="4" xfId="1" applyNumberFormat="1" applyFont="1" applyFill="1" applyBorder="1" applyAlignment="1">
      <alignment horizontal="right" vertical="center" wrapText="1" shrinkToFit="1"/>
    </xf>
    <xf numFmtId="9" fontId="26" fillId="4" borderId="0" xfId="2" applyFont="1" applyFill="1" applyAlignment="1">
      <alignment horizontal="right" vertical="center" wrapText="1" shrinkToFit="1"/>
    </xf>
    <xf numFmtId="166" fontId="13" fillId="4" borderId="0" xfId="1" applyNumberFormat="1" applyFont="1" applyFill="1" applyAlignment="1">
      <alignment horizontal="right" vertical="center" wrapText="1" shrinkToFit="1"/>
    </xf>
    <xf numFmtId="167" fontId="13" fillId="4" borderId="0" xfId="1" applyNumberFormat="1" applyFont="1" applyFill="1" applyAlignment="1">
      <alignment horizontal="right" vertical="center" wrapText="1" shrinkToFit="1"/>
    </xf>
    <xf numFmtId="167" fontId="13" fillId="0" borderId="0" xfId="1" applyNumberFormat="1" applyFont="1" applyAlignment="1">
      <alignment horizontal="right" vertical="center" wrapText="1" shrinkToFit="1"/>
    </xf>
    <xf numFmtId="9" fontId="26" fillId="3" borderId="0" xfId="2" applyFont="1" applyFill="1" applyAlignment="1">
      <alignment horizontal="right" vertical="center" wrapText="1" shrinkToFit="1"/>
    </xf>
    <xf numFmtId="167" fontId="13" fillId="3" borderId="0" xfId="1" applyNumberFormat="1" applyFont="1" applyFill="1" applyAlignment="1">
      <alignment horizontal="right" vertical="center" wrapText="1" shrinkToFit="1"/>
    </xf>
    <xf numFmtId="0" fontId="5" fillId="5" borderId="0" xfId="0" applyFont="1" applyFill="1" applyAlignment="1">
      <alignment vertical="center" wrapText="1"/>
    </xf>
    <xf numFmtId="167" fontId="25" fillId="4" borderId="0" xfId="1" applyNumberFormat="1" applyFont="1" applyFill="1" applyAlignment="1">
      <alignment horizontal="right" vertical="center" wrapText="1" shrinkToFit="1"/>
    </xf>
    <xf numFmtId="0" fontId="13" fillId="4" borderId="2" xfId="0" applyFont="1" applyFill="1" applyBorder="1" applyAlignment="1">
      <alignment horizontal="left" wrapText="1"/>
    </xf>
    <xf numFmtId="168" fontId="3" fillId="4" borderId="2" xfId="0" applyNumberFormat="1" applyFont="1" applyFill="1" applyBorder="1" applyAlignment="1">
      <alignment horizontal="right" vertical="center" wrapText="1" shrinkToFit="1"/>
    </xf>
    <xf numFmtId="0" fontId="3" fillId="6" borderId="0" xfId="0" applyFont="1" applyFill="1" applyAlignment="1">
      <alignment wrapText="1"/>
    </xf>
    <xf numFmtId="168" fontId="3" fillId="6" borderId="0" xfId="0" applyNumberFormat="1" applyFont="1" applyFill="1" applyAlignment="1">
      <alignment horizontal="right" vertical="center" wrapText="1" shrinkToFit="1"/>
    </xf>
    <xf numFmtId="168" fontId="26" fillId="6" borderId="0" xfId="0" applyNumberFormat="1" applyFont="1" applyFill="1" applyAlignment="1">
      <alignment horizontal="right" vertical="center" wrapText="1" shrinkToFit="1"/>
    </xf>
    <xf numFmtId="0" fontId="13" fillId="4" borderId="2" xfId="0" applyFont="1" applyFill="1" applyBorder="1" applyAlignment="1">
      <alignment wrapText="1"/>
    </xf>
    <xf numFmtId="168" fontId="26" fillId="0" borderId="2" xfId="0" applyNumberFormat="1" applyFont="1" applyBorder="1" applyAlignment="1">
      <alignment horizontal="right" vertical="center" wrapText="1" shrinkToFit="1"/>
    </xf>
    <xf numFmtId="0" fontId="4" fillId="6" borderId="0" xfId="0" applyFont="1" applyFill="1" applyAlignment="1">
      <alignment wrapText="1"/>
    </xf>
    <xf numFmtId="164" fontId="3" fillId="3" borderId="0" xfId="1" applyFont="1" applyFill="1" applyAlignment="1">
      <alignment horizontal="right" vertical="center" wrapText="1" shrinkToFi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 wrapText="1" shrinkToFit="1"/>
    </xf>
    <xf numFmtId="166" fontId="12" fillId="3" borderId="4" xfId="1" applyNumberFormat="1" applyFont="1" applyFill="1" applyBorder="1" applyAlignment="1">
      <alignment horizontal="right" vertical="center" wrapText="1" shrinkToFit="1"/>
    </xf>
    <xf numFmtId="0" fontId="3" fillId="3" borderId="0" xfId="0" applyFont="1" applyFill="1" applyAlignment="1">
      <alignment horizontal="right" vertical="center" wrapText="1" shrinkToFit="1"/>
    </xf>
    <xf numFmtId="0" fontId="3" fillId="3" borderId="0" xfId="0" applyFont="1" applyFill="1" applyAlignment="1">
      <alignment vertical="center" wrapText="1"/>
    </xf>
    <xf numFmtId="168" fontId="3" fillId="0" borderId="0" xfId="0" applyNumberFormat="1" applyFont="1" applyAlignment="1">
      <alignment horizontal="right" vertical="center" wrapText="1" shrinkToFit="1"/>
    </xf>
    <xf numFmtId="0" fontId="13" fillId="4" borderId="0" xfId="0" applyFont="1" applyFill="1" applyAlignment="1">
      <alignment wrapText="1"/>
    </xf>
    <xf numFmtId="0" fontId="3" fillId="0" borderId="0" xfId="0" applyFont="1" applyAlignment="1">
      <alignment horizontal="right" vertical="center" wrapText="1" shrinkToFit="1"/>
    </xf>
    <xf numFmtId="0" fontId="4" fillId="4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right" vertical="center" wrapText="1" shrinkToFit="1"/>
    </xf>
    <xf numFmtId="0" fontId="3" fillId="4" borderId="0" xfId="0" applyFont="1" applyFill="1"/>
    <xf numFmtId="167" fontId="21" fillId="4" borderId="0" xfId="1" applyNumberFormat="1" applyFont="1" applyFill="1" applyAlignment="1">
      <alignment horizontal="right" vertical="center" wrapText="1" shrinkToFit="1"/>
    </xf>
    <xf numFmtId="0" fontId="22" fillId="4" borderId="0" xfId="0" applyFont="1" applyFill="1" applyAlignment="1">
      <alignment horizontal="right" vertical="center" wrapText="1" shrinkToFit="1"/>
    </xf>
    <xf numFmtId="0" fontId="22" fillId="3" borderId="0" xfId="0" applyFont="1" applyFill="1" applyAlignment="1">
      <alignment horizontal="right" vertical="center" wrapText="1" shrinkToFit="1"/>
    </xf>
    <xf numFmtId="166" fontId="22" fillId="4" borderId="0" xfId="0" applyNumberFormat="1" applyFont="1" applyFill="1" applyAlignment="1">
      <alignment horizontal="right" vertical="center" wrapText="1" shrinkToFit="1"/>
    </xf>
    <xf numFmtId="169" fontId="3" fillId="4" borderId="0" xfId="2" applyNumberFormat="1" applyFont="1" applyFill="1" applyAlignment="1">
      <alignment horizontal="right" vertical="center" wrapText="1" shrinkToFit="1"/>
    </xf>
    <xf numFmtId="166" fontId="12" fillId="4" borderId="0" xfId="0" applyNumberFormat="1" applyFont="1" applyFill="1" applyAlignment="1">
      <alignment horizontal="right" vertical="center" wrapText="1" shrinkToFit="1"/>
    </xf>
    <xf numFmtId="166" fontId="3" fillId="4" borderId="0" xfId="0" applyNumberFormat="1" applyFont="1" applyFill="1" applyAlignment="1">
      <alignment horizontal="right" vertical="center" wrapText="1" shrinkToFit="1"/>
    </xf>
    <xf numFmtId="0" fontId="31" fillId="4" borderId="0" xfId="3" applyFont="1" applyFill="1"/>
    <xf numFmtId="0" fontId="32" fillId="4" borderId="0" xfId="3" applyFont="1" applyFill="1" applyAlignment="1">
      <alignment horizontal="centerContinuous"/>
    </xf>
    <xf numFmtId="0" fontId="35" fillId="4" borderId="0" xfId="3" applyFont="1" applyFill="1" applyAlignment="1">
      <alignment horizontal="centerContinuous" vertical="center"/>
    </xf>
    <xf numFmtId="0" fontId="35" fillId="4" borderId="0" xfId="4" quotePrefix="1" applyFont="1" applyFill="1" applyAlignment="1">
      <alignment horizontal="left"/>
    </xf>
    <xf numFmtId="0" fontId="35" fillId="4" borderId="5" xfId="4" applyFont="1" applyFill="1" applyBorder="1" applyAlignment="1">
      <alignment horizontal="center"/>
    </xf>
    <xf numFmtId="0" fontId="35" fillId="4" borderId="5" xfId="4" applyFont="1" applyFill="1" applyBorder="1" applyAlignment="1">
      <alignment horizontal="left"/>
    </xf>
    <xf numFmtId="0" fontId="35" fillId="4" borderId="0" xfId="4" applyFont="1" applyFill="1" applyAlignment="1">
      <alignment horizontal="left"/>
    </xf>
    <xf numFmtId="0" fontId="32" fillId="4" borderId="8" xfId="0" applyFont="1" applyFill="1" applyBorder="1" applyAlignment="1">
      <alignment horizontal="center" wrapText="1"/>
    </xf>
    <xf numFmtId="166" fontId="31" fillId="4" borderId="0" xfId="3" applyNumberFormat="1" applyFont="1" applyFill="1"/>
    <xf numFmtId="0" fontId="36" fillId="4" borderId="0" xfId="3" applyFont="1" applyFill="1"/>
    <xf numFmtId="166" fontId="31" fillId="4" borderId="0" xfId="1" applyNumberFormat="1" applyFont="1" applyFill="1"/>
    <xf numFmtId="0" fontId="36" fillId="4" borderId="5" xfId="3" applyFont="1" applyFill="1" applyBorder="1"/>
    <xf numFmtId="166" fontId="31" fillId="4" borderId="5" xfId="1" applyNumberFormat="1" applyFont="1" applyFill="1" applyBorder="1"/>
    <xf numFmtId="0" fontId="36" fillId="4" borderId="0" xfId="3" applyFont="1" applyFill="1" applyAlignment="1">
      <alignment horizontal="left"/>
    </xf>
    <xf numFmtId="0" fontId="36" fillId="4" borderId="0" xfId="3" quotePrefix="1" applyFont="1" applyFill="1" applyAlignment="1">
      <alignment horizontal="left"/>
    </xf>
    <xf numFmtId="0" fontId="36" fillId="4" borderId="0" xfId="0" applyFont="1" applyFill="1"/>
    <xf numFmtId="0" fontId="36" fillId="3" borderId="8" xfId="0" applyFont="1" applyFill="1" applyBorder="1" applyAlignment="1">
      <alignment horizontal="left"/>
    </xf>
    <xf numFmtId="0" fontId="36" fillId="3" borderId="0" xfId="3" applyFont="1" applyFill="1" applyAlignment="1">
      <alignment horizontal="left"/>
    </xf>
    <xf numFmtId="166" fontId="31" fillId="3" borderId="8" xfId="1" applyNumberFormat="1" applyFont="1" applyFill="1" applyBorder="1"/>
    <xf numFmtId="0" fontId="31" fillId="3" borderId="0" xfId="3" applyFont="1" applyFill="1"/>
    <xf numFmtId="0" fontId="36" fillId="4" borderId="5" xfId="0" applyFont="1" applyFill="1" applyBorder="1" applyAlignment="1">
      <alignment horizontal="left"/>
    </xf>
    <xf numFmtId="166" fontId="31" fillId="4" borderId="5" xfId="1" quotePrefix="1" applyNumberFormat="1" applyFont="1" applyFill="1" applyBorder="1" applyAlignment="1">
      <alignment horizontal="left"/>
    </xf>
    <xf numFmtId="166" fontId="31" fillId="4" borderId="0" xfId="1" quotePrefix="1" applyNumberFormat="1" applyFont="1" applyFill="1" applyAlignment="1">
      <alignment horizontal="left"/>
    </xf>
    <xf numFmtId="0" fontId="36" fillId="4" borderId="5" xfId="3" quotePrefix="1" applyFont="1" applyFill="1" applyBorder="1" applyAlignment="1">
      <alignment horizontal="left"/>
    </xf>
    <xf numFmtId="0" fontId="36" fillId="4" borderId="0" xfId="0" quotePrefix="1" applyFont="1" applyFill="1" applyAlignment="1">
      <alignment horizontal="left"/>
    </xf>
    <xf numFmtId="0" fontId="36" fillId="4" borderId="0" xfId="0" applyFont="1" applyFill="1" applyAlignment="1">
      <alignment horizontal="left"/>
    </xf>
    <xf numFmtId="0" fontId="36" fillId="3" borderId="8" xfId="3" applyFont="1" applyFill="1" applyBorder="1" applyAlignment="1">
      <alignment horizontal="left"/>
    </xf>
    <xf numFmtId="0" fontId="36" fillId="3" borderId="0" xfId="3" applyFont="1" applyFill="1"/>
    <xf numFmtId="166" fontId="31" fillId="3" borderId="0" xfId="1" applyNumberFormat="1" applyFont="1" applyFill="1"/>
    <xf numFmtId="166" fontId="31" fillId="3" borderId="0" xfId="3" applyNumberFormat="1" applyFont="1" applyFill="1"/>
    <xf numFmtId="166" fontId="31" fillId="4" borderId="0" xfId="2" quotePrefix="1" applyNumberFormat="1" applyFont="1" applyFill="1" applyAlignment="1">
      <alignment horizontal="left"/>
    </xf>
    <xf numFmtId="0" fontId="36" fillId="3" borderId="8" xfId="3" applyFont="1" applyFill="1" applyBorder="1"/>
    <xf numFmtId="9" fontId="38" fillId="4" borderId="0" xfId="2" applyFont="1" applyFill="1"/>
    <xf numFmtId="9" fontId="39" fillId="4" borderId="0" xfId="2" applyFont="1" applyFill="1"/>
    <xf numFmtId="0" fontId="40" fillId="4" borderId="0" xfId="3" applyFont="1" applyFill="1"/>
    <xf numFmtId="169" fontId="32" fillId="4" borderId="0" xfId="2" applyNumberFormat="1" applyFont="1" applyFill="1"/>
    <xf numFmtId="0" fontId="41" fillId="4" borderId="0" xfId="3" applyFont="1" applyFill="1"/>
    <xf numFmtId="169" fontId="35" fillId="4" borderId="0" xfId="2" applyNumberFormat="1" applyFont="1" applyFill="1"/>
    <xf numFmtId="0" fontId="42" fillId="4" borderId="5" xfId="3" applyFont="1" applyFill="1" applyBorder="1"/>
    <xf numFmtId="0" fontId="42" fillId="4" borderId="0" xfId="3" applyFont="1" applyFill="1"/>
    <xf numFmtId="0" fontId="32" fillId="4" borderId="5" xfId="3" applyFont="1" applyFill="1" applyBorder="1" applyAlignment="1">
      <alignment horizontal="right"/>
    </xf>
    <xf numFmtId="0" fontId="36" fillId="4" borderId="8" xfId="3" applyFont="1" applyFill="1" applyBorder="1" applyAlignment="1">
      <alignment horizontal="left"/>
    </xf>
    <xf numFmtId="166" fontId="31" fillId="4" borderId="8" xfId="1" applyNumberFormat="1" applyFont="1" applyFill="1" applyBorder="1"/>
    <xf numFmtId="37" fontId="31" fillId="4" borderId="5" xfId="5" applyNumberFormat="1" applyFont="1" applyFill="1" applyBorder="1"/>
    <xf numFmtId="0" fontId="36" fillId="4" borderId="7" xfId="3" applyFont="1" applyFill="1" applyBorder="1"/>
    <xf numFmtId="166" fontId="31" fillId="4" borderId="7" xfId="1" applyNumberFormat="1" applyFont="1" applyFill="1" applyBorder="1" applyAlignment="1">
      <alignment horizontal="right"/>
    </xf>
    <xf numFmtId="0" fontId="31" fillId="3" borderId="5" xfId="3" applyFont="1" applyFill="1" applyBorder="1"/>
    <xf numFmtId="166" fontId="31" fillId="3" borderId="5" xfId="1" applyNumberFormat="1" applyFont="1" applyFill="1" applyBorder="1" applyAlignment="1">
      <alignment horizontal="right"/>
    </xf>
    <xf numFmtId="166" fontId="38" fillId="4" borderId="0" xfId="1" applyNumberFormat="1" applyFont="1" applyFill="1" applyAlignment="1">
      <alignment horizontal="right"/>
    </xf>
    <xf numFmtId="0" fontId="35" fillId="4" borderId="0" xfId="3" applyFont="1" applyFill="1"/>
    <xf numFmtId="0" fontId="12" fillId="4" borderId="0" xfId="0" applyFont="1" applyFill="1" applyAlignment="1">
      <alignment horizontal="centerContinuous" vertical="center"/>
    </xf>
    <xf numFmtId="166" fontId="4" fillId="4" borderId="0" xfId="0" applyNumberFormat="1" applyFont="1" applyFill="1" applyAlignment="1">
      <alignment horizontal="centerContinuous" vertical="center"/>
    </xf>
    <xf numFmtId="0" fontId="12" fillId="4" borderId="0" xfId="4" quotePrefix="1" applyFont="1" applyFill="1" applyAlignment="1">
      <alignment horizontal="left" vertical="center"/>
    </xf>
    <xf numFmtId="0" fontId="12" fillId="4" borderId="0" xfId="4" applyFont="1" applyFill="1" applyAlignment="1">
      <alignment vertical="center"/>
    </xf>
    <xf numFmtId="0" fontId="11" fillId="4" borderId="0" xfId="4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0" fontId="25" fillId="4" borderId="0" xfId="0" applyFont="1" applyFill="1" applyAlignment="1">
      <alignment horizontal="right" vertical="center"/>
    </xf>
    <xf numFmtId="0" fontId="13" fillId="4" borderId="0" xfId="0" quotePrefix="1" applyFont="1" applyFill="1" applyAlignment="1">
      <alignment horizontal="left" vertical="center"/>
    </xf>
    <xf numFmtId="0" fontId="13" fillId="4" borderId="0" xfId="0" applyFont="1" applyFill="1" applyAlignment="1">
      <alignment vertical="center"/>
    </xf>
    <xf numFmtId="167" fontId="8" fillId="3" borderId="0" xfId="1" applyNumberFormat="1" applyFont="1" applyFill="1" applyAlignment="1">
      <alignment horizontal="right" vertical="center" wrapText="1" shrinkToFit="1"/>
    </xf>
    <xf numFmtId="164" fontId="8" fillId="3" borderId="0" xfId="1" applyFont="1" applyFill="1" applyAlignment="1">
      <alignment horizontal="right" vertical="center" wrapText="1" shrinkToFit="1"/>
    </xf>
    <xf numFmtId="166" fontId="12" fillId="3" borderId="6" xfId="1" applyNumberFormat="1" applyFont="1" applyFill="1" applyBorder="1" applyAlignment="1">
      <alignment horizontal="right" vertical="center" wrapText="1" shrinkToFit="1"/>
    </xf>
    <xf numFmtId="0" fontId="13" fillId="6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164" fontId="8" fillId="0" borderId="0" xfId="1" applyFont="1" applyAlignment="1">
      <alignment horizontal="right" vertical="center" wrapText="1" shrinkToFit="1"/>
    </xf>
    <xf numFmtId="0" fontId="13" fillId="4" borderId="0" xfId="0" applyFont="1" applyFill="1"/>
    <xf numFmtId="166" fontId="12" fillId="6" borderId="0" xfId="1" applyNumberFormat="1" applyFont="1" applyFill="1" applyAlignment="1">
      <alignment horizontal="right" wrapText="1" shrinkToFit="1"/>
    </xf>
    <xf numFmtId="167" fontId="3" fillId="6" borderId="0" xfId="1" applyNumberFormat="1" applyFont="1" applyFill="1" applyAlignment="1">
      <alignment horizontal="right" wrapText="1" shrinkToFit="1"/>
    </xf>
    <xf numFmtId="0" fontId="13" fillId="3" borderId="0" xfId="0" applyFont="1" applyFill="1" applyAlignment="1">
      <alignment horizontal="left" vertical="center"/>
    </xf>
    <xf numFmtId="0" fontId="3" fillId="6" borderId="0" xfId="0" applyFont="1" applyFill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167" fontId="3" fillId="3" borderId="4" xfId="1" applyNumberFormat="1" applyFont="1" applyFill="1" applyBorder="1" applyAlignment="1">
      <alignment horizontal="right" vertical="center" wrapText="1" shrinkToFit="1"/>
    </xf>
    <xf numFmtId="167" fontId="8" fillId="0" borderId="0" xfId="1" applyNumberFormat="1" applyFont="1" applyAlignment="1">
      <alignment horizontal="right" vertical="center" wrapText="1" shrinkToFit="1"/>
    </xf>
    <xf numFmtId="164" fontId="5" fillId="4" borderId="0" xfId="1" applyFont="1" applyFill="1" applyAlignment="1">
      <alignment horizontal="right" vertical="center" wrapText="1" shrinkToFit="1"/>
    </xf>
    <xf numFmtId="167" fontId="5" fillId="4" borderId="0" xfId="1" applyNumberFormat="1" applyFont="1" applyFill="1" applyAlignment="1">
      <alignment horizontal="right" vertical="center" wrapText="1" shrinkToFit="1"/>
    </xf>
    <xf numFmtId="0" fontId="5" fillId="5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164" fontId="3" fillId="4" borderId="0" xfId="1" applyFont="1" applyFill="1" applyAlignment="1">
      <alignment horizontal="right" vertical="center" wrapText="1" shrinkToFit="1"/>
    </xf>
    <xf numFmtId="0" fontId="3" fillId="4" borderId="0" xfId="4" applyFont="1" applyFill="1" applyAlignment="1">
      <alignment horizontal="right" vertical="center" wrapText="1" shrinkToFit="1"/>
    </xf>
    <xf numFmtId="0" fontId="7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right" vertical="center" wrapText="1" shrinkToFit="1"/>
    </xf>
    <xf numFmtId="167" fontId="12" fillId="3" borderId="0" xfId="1" applyNumberFormat="1" applyFont="1" applyFill="1" applyAlignment="1">
      <alignment horizontal="right" vertical="center" wrapText="1" shrinkToFit="1"/>
    </xf>
    <xf numFmtId="0" fontId="3" fillId="6" borderId="0" xfId="4" applyFont="1" applyFill="1" applyAlignment="1">
      <alignment vertical="center" wrapText="1"/>
    </xf>
    <xf numFmtId="0" fontId="3" fillId="3" borderId="0" xfId="4" applyFont="1" applyFill="1" applyAlignment="1">
      <alignment vertical="center"/>
    </xf>
    <xf numFmtId="167" fontId="12" fillId="6" borderId="0" xfId="1" applyNumberFormat="1" applyFont="1" applyFill="1" applyAlignment="1">
      <alignment horizontal="right" vertical="center" wrapText="1" shrinkToFit="1"/>
    </xf>
    <xf numFmtId="0" fontId="3" fillId="3" borderId="0" xfId="4" applyFont="1" applyFill="1" applyAlignment="1">
      <alignment vertical="center" wrapText="1"/>
    </xf>
    <xf numFmtId="0" fontId="44" fillId="3" borderId="4" xfId="0" applyFont="1" applyFill="1" applyBorder="1" applyAlignment="1">
      <alignment vertical="center"/>
    </xf>
    <xf numFmtId="0" fontId="44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4" fillId="4" borderId="0" xfId="3" applyFont="1" applyFill="1" applyAlignment="1">
      <alignment horizontal="center" vertical="center"/>
    </xf>
    <xf numFmtId="0" fontId="4" fillId="4" borderId="0" xfId="3" applyFont="1" applyFill="1" applyAlignment="1">
      <alignment horizontal="centerContinuous" vertical="center"/>
    </xf>
    <xf numFmtId="0" fontId="12" fillId="4" borderId="0" xfId="3" applyFont="1" applyFill="1" applyAlignment="1">
      <alignment vertical="center"/>
    </xf>
    <xf numFmtId="0" fontId="3" fillId="4" borderId="0" xfId="3" applyFont="1" applyFill="1" applyAlignment="1">
      <alignment vertical="center"/>
    </xf>
    <xf numFmtId="0" fontId="4" fillId="4" borderId="0" xfId="3" applyFont="1" applyFill="1" applyAlignment="1">
      <alignment horizontal="left" vertical="center"/>
    </xf>
    <xf numFmtId="0" fontId="12" fillId="4" borderId="0" xfId="3" applyFont="1" applyFill="1" applyAlignment="1">
      <alignment horizontal="centerContinuous" vertical="center"/>
    </xf>
    <xf numFmtId="0" fontId="3" fillId="4" borderId="0" xfId="3" applyFont="1" applyFill="1" applyAlignment="1">
      <alignment horizontal="centerContinuous" vertical="center"/>
    </xf>
    <xf numFmtId="0" fontId="44" fillId="0" borderId="0" xfId="3" applyFont="1" applyAlignment="1">
      <alignment vertical="center"/>
    </xf>
    <xf numFmtId="0" fontId="44" fillId="4" borderId="0" xfId="3" applyFont="1" applyFill="1" applyAlignment="1">
      <alignment vertical="center"/>
    </xf>
    <xf numFmtId="0" fontId="9" fillId="4" borderId="0" xfId="3" applyFont="1" applyFill="1" applyAlignment="1">
      <alignment vertical="center"/>
    </xf>
    <xf numFmtId="0" fontId="44" fillId="0" borderId="0" xfId="3" applyFont="1" applyAlignment="1">
      <alignment vertical="center" wrapText="1" shrinkToFit="1"/>
    </xf>
    <xf numFmtId="0" fontId="44" fillId="4" borderId="0" xfId="3" applyFont="1" applyFill="1" applyAlignment="1">
      <alignment vertical="center" shrinkToFit="1"/>
    </xf>
    <xf numFmtId="0" fontId="45" fillId="0" borderId="0" xfId="3" applyFont="1" applyAlignment="1">
      <alignment horizontal="center" vertical="center" wrapText="1" shrinkToFit="1"/>
    </xf>
    <xf numFmtId="0" fontId="44" fillId="4" borderId="0" xfId="3" applyFont="1" applyFill="1" applyAlignment="1">
      <alignment horizontal="right" vertical="center"/>
    </xf>
    <xf numFmtId="0" fontId="44" fillId="0" borderId="0" xfId="3" applyFont="1" applyAlignment="1">
      <alignment horizontal="right" vertical="center" wrapText="1" shrinkToFit="1"/>
    </xf>
    <xf numFmtId="0" fontId="3" fillId="4" borderId="0" xfId="3" applyFont="1" applyFill="1" applyAlignment="1">
      <alignment horizontal="right" vertical="center"/>
    </xf>
    <xf numFmtId="172" fontId="11" fillId="0" borderId="0" xfId="3" applyNumberFormat="1" applyFont="1" applyAlignment="1">
      <alignment horizontal="right" vertical="center" wrapText="1" shrinkToFit="1"/>
    </xf>
    <xf numFmtId="0" fontId="11" fillId="3" borderId="0" xfId="3" applyFont="1" applyFill="1" applyAlignment="1">
      <alignment horizontal="right" vertical="center" wrapText="1" shrinkToFit="1"/>
    </xf>
    <xf numFmtId="0" fontId="11" fillId="0" borderId="0" xfId="3" applyFont="1" applyAlignment="1">
      <alignment horizontal="right" vertical="center" wrapText="1" shrinkToFit="1"/>
    </xf>
    <xf numFmtId="0" fontId="3" fillId="4" borderId="0" xfId="3" applyFont="1" applyFill="1" applyAlignment="1">
      <alignment horizontal="left" vertical="center" wrapText="1"/>
    </xf>
    <xf numFmtId="0" fontId="3" fillId="0" borderId="0" xfId="3" applyFont="1" applyAlignment="1">
      <alignment horizontal="left" vertical="center" wrapText="1" shrinkToFit="1"/>
    </xf>
    <xf numFmtId="10" fontId="3" fillId="3" borderId="0" xfId="2" applyNumberFormat="1" applyFont="1" applyFill="1" applyAlignment="1">
      <alignment horizontal="right" vertical="center" wrapText="1" shrinkToFit="1"/>
    </xf>
    <xf numFmtId="10" fontId="3" fillId="0" borderId="0" xfId="2" applyNumberFormat="1" applyFont="1" applyAlignment="1">
      <alignment horizontal="right" vertical="center" wrapText="1" shrinkToFit="1"/>
    </xf>
    <xf numFmtId="171" fontId="3" fillId="3" borderId="0" xfId="1" applyNumberFormat="1" applyFont="1" applyFill="1" applyAlignment="1">
      <alignment horizontal="right" vertical="center" wrapText="1" shrinkToFit="1"/>
    </xf>
    <xf numFmtId="171" fontId="3" fillId="0" borderId="0" xfId="1" applyNumberFormat="1" applyFont="1" applyAlignment="1">
      <alignment horizontal="right" vertical="center" wrapText="1" shrinkToFit="1"/>
    </xf>
    <xf numFmtId="0" fontId="3" fillId="6" borderId="0" xfId="3" applyFont="1" applyFill="1" applyAlignment="1">
      <alignment horizontal="left" vertical="center" wrapText="1"/>
    </xf>
    <xf numFmtId="10" fontId="3" fillId="6" borderId="0" xfId="2" applyNumberFormat="1" applyFont="1" applyFill="1" applyAlignment="1">
      <alignment horizontal="right" vertical="center" wrapText="1" shrinkToFit="1"/>
    </xf>
    <xf numFmtId="164" fontId="3" fillId="6" borderId="0" xfId="1" applyFont="1" applyFill="1" applyAlignment="1">
      <alignment horizontal="right" vertical="center" wrapText="1" shrinkToFit="1"/>
    </xf>
    <xf numFmtId="171" fontId="3" fillId="6" borderId="0" xfId="1" applyNumberFormat="1" applyFont="1" applyFill="1" applyAlignment="1">
      <alignment horizontal="right" vertical="center" wrapText="1" shrinkToFit="1"/>
    </xf>
    <xf numFmtId="0" fontId="3" fillId="4" borderId="0" xfId="3" applyFont="1" applyFill="1" applyAlignment="1">
      <alignment vertical="center" wrapText="1"/>
    </xf>
    <xf numFmtId="0" fontId="3" fillId="0" borderId="0" xfId="3" applyFont="1" applyAlignment="1">
      <alignment vertical="center" wrapText="1" shrinkToFit="1"/>
    </xf>
    <xf numFmtId="0" fontId="3" fillId="6" borderId="0" xfId="3" applyFont="1" applyFill="1" applyAlignment="1">
      <alignment vertical="center" wrapText="1"/>
    </xf>
    <xf numFmtId="0" fontId="13" fillId="0" borderId="4" xfId="3" applyFont="1" applyBorder="1" applyAlignment="1">
      <alignment vertical="center" wrapText="1" shrinkToFit="1"/>
    </xf>
    <xf numFmtId="10" fontId="3" fillId="0" borderId="4" xfId="2" applyNumberFormat="1" applyFont="1" applyBorder="1" applyAlignment="1">
      <alignment horizontal="right" vertical="center" wrapText="1" shrinkToFit="1"/>
    </xf>
    <xf numFmtId="171" fontId="3" fillId="0" borderId="4" xfId="1" applyNumberFormat="1" applyFont="1" applyBorder="1" applyAlignment="1">
      <alignment horizontal="right" vertical="center" wrapText="1" shrinkToFit="1"/>
    </xf>
    <xf numFmtId="0" fontId="13" fillId="4" borderId="0" xfId="3" applyFont="1" applyFill="1" applyAlignment="1">
      <alignment vertical="center"/>
    </xf>
    <xf numFmtId="10" fontId="3" fillId="3" borderId="0" xfId="2" applyNumberFormat="1" applyFont="1" applyFill="1" applyAlignment="1">
      <alignment horizontal="right" vertical="center"/>
    </xf>
    <xf numFmtId="10" fontId="3" fillId="0" borderId="0" xfId="2" applyNumberFormat="1" applyFont="1" applyAlignment="1">
      <alignment horizontal="right" vertical="center"/>
    </xf>
    <xf numFmtId="164" fontId="3" fillId="3" borderId="0" xfId="1" applyFont="1" applyFill="1" applyAlignment="1">
      <alignment horizontal="right" vertical="center"/>
    </xf>
    <xf numFmtId="171" fontId="3" fillId="3" borderId="0" xfId="1" applyNumberFormat="1" applyFont="1" applyFill="1" applyAlignment="1">
      <alignment horizontal="right" vertical="center"/>
    </xf>
    <xf numFmtId="171" fontId="3" fillId="0" borderId="0" xfId="1" applyNumberFormat="1" applyFont="1" applyAlignment="1">
      <alignment horizontal="right" vertical="center"/>
    </xf>
    <xf numFmtId="0" fontId="44" fillId="0" borderId="0" xfId="3" applyFont="1" applyAlignment="1">
      <alignment vertical="center" shrinkToFit="1"/>
    </xf>
    <xf numFmtId="0" fontId="44" fillId="4" borderId="0" xfId="3" applyFont="1" applyFill="1" applyAlignment="1">
      <alignment vertical="center" wrapText="1"/>
    </xf>
    <xf numFmtId="0" fontId="46" fillId="4" borderId="0" xfId="3" applyFont="1" applyFill="1" applyAlignment="1">
      <alignment vertical="center" wrapText="1"/>
    </xf>
    <xf numFmtId="0" fontId="46" fillId="4" borderId="0" xfId="3" applyFont="1" applyFill="1" applyAlignment="1">
      <alignment vertical="center"/>
    </xf>
    <xf numFmtId="0" fontId="46" fillId="4" borderId="0" xfId="3" applyFont="1" applyFill="1" applyAlignment="1">
      <alignment vertical="center" shrinkToFit="1"/>
    </xf>
    <xf numFmtId="168" fontId="44" fillId="4" borderId="0" xfId="3" applyNumberFormat="1" applyFont="1" applyFill="1" applyAlignment="1">
      <alignment vertical="center" shrinkToFit="1"/>
    </xf>
    <xf numFmtId="0" fontId="3" fillId="4" borderId="0" xfId="3" applyFont="1" applyFill="1" applyAlignment="1">
      <alignment horizontal="left" vertical="center"/>
    </xf>
    <xf numFmtId="167" fontId="3" fillId="4" borderId="0" xfId="1" applyNumberFormat="1" applyFont="1" applyFill="1" applyAlignment="1">
      <alignment horizontal="right" vertical="center"/>
    </xf>
    <xf numFmtId="0" fontId="13" fillId="3" borderId="0" xfId="3" applyFont="1" applyFill="1" applyAlignment="1">
      <alignment vertical="center"/>
    </xf>
    <xf numFmtId="0" fontId="12" fillId="4" borderId="0" xfId="0" applyFont="1" applyFill="1" applyAlignment="1">
      <alignment horizontal="centerContinuous" vertical="center" wrapText="1"/>
    </xf>
    <xf numFmtId="166" fontId="47" fillId="4" borderId="0" xfId="0" applyNumberFormat="1" applyFont="1" applyFill="1" applyAlignment="1">
      <alignment horizontal="centerContinuous" vertical="center"/>
    </xf>
    <xf numFmtId="167" fontId="4" fillId="4" borderId="0" xfId="1" applyNumberFormat="1" applyFont="1" applyFill="1" applyAlignment="1">
      <alignment horizontal="centerContinuous" vertical="center"/>
    </xf>
    <xf numFmtId="0" fontId="11" fillId="4" borderId="0" xfId="4" applyFont="1" applyFill="1" applyAlignment="1">
      <alignment horizontal="right" vertical="center" wrapText="1"/>
    </xf>
    <xf numFmtId="166" fontId="3" fillId="0" borderId="0" xfId="1" applyNumberFormat="1" applyFont="1" applyAlignment="1">
      <alignment horizontal="right" vertical="center" wrapText="1" shrinkToFit="1"/>
    </xf>
    <xf numFmtId="0" fontId="3" fillId="0" borderId="0" xfId="0" applyFont="1" applyAlignment="1">
      <alignment vertical="center"/>
    </xf>
    <xf numFmtId="0" fontId="12" fillId="4" borderId="0" xfId="3" applyFont="1" applyFill="1" applyAlignment="1">
      <alignment vertical="center" wrapText="1"/>
    </xf>
    <xf numFmtId="166" fontId="5" fillId="4" borderId="0" xfId="1" applyNumberFormat="1" applyFont="1" applyFill="1" applyAlignment="1">
      <alignment horizontal="right" vertical="center" wrapText="1" shrinkToFit="1"/>
    </xf>
    <xf numFmtId="166" fontId="8" fillId="4" borderId="0" xfId="1" applyNumberFormat="1" applyFont="1" applyFill="1" applyAlignment="1">
      <alignment horizontal="right" vertical="center" wrapText="1" shrinkToFit="1"/>
    </xf>
    <xf numFmtId="169" fontId="5" fillId="4" borderId="0" xfId="2" applyNumberFormat="1" applyFont="1" applyFill="1" applyAlignment="1">
      <alignment horizontal="right" vertical="center" wrapText="1" shrinkToFit="1"/>
    </xf>
    <xf numFmtId="0" fontId="5" fillId="5" borderId="0" xfId="0" applyFont="1" applyFill="1" applyAlignment="1">
      <alignment vertical="center" wrapText="1" shrinkToFit="1"/>
    </xf>
    <xf numFmtId="0" fontId="4" fillId="6" borderId="7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37" fontId="12" fillId="6" borderId="0" xfId="0" applyNumberFormat="1" applyFont="1" applyFill="1" applyAlignment="1">
      <alignment horizontal="right" vertical="center" wrapText="1" shrinkToFit="1"/>
    </xf>
    <xf numFmtId="0" fontId="12" fillId="6" borderId="0" xfId="0" applyFont="1" applyFill="1" applyAlignment="1">
      <alignment horizontal="right" vertical="center" wrapText="1" shrinkToFit="1"/>
    </xf>
    <xf numFmtId="0" fontId="12" fillId="3" borderId="0" xfId="4" applyFont="1" applyFill="1" applyAlignment="1">
      <alignment horizontal="right" vertical="center" wrapText="1" shrinkToFit="1"/>
    </xf>
    <xf numFmtId="0" fontId="12" fillId="4" borderId="0" xfId="0" applyFont="1" applyFill="1" applyAlignment="1">
      <alignment vertical="center"/>
    </xf>
    <xf numFmtId="37" fontId="3" fillId="4" borderId="0" xfId="0" applyNumberFormat="1" applyFont="1" applyFill="1" applyAlignment="1">
      <alignment horizontal="right" vertical="center" wrapText="1" shrinkToFit="1"/>
    </xf>
    <xf numFmtId="0" fontId="8" fillId="3" borderId="0" xfId="0" applyFont="1" applyFill="1" applyAlignment="1">
      <alignment horizontal="right" vertical="center" wrapText="1" shrinkToFit="1"/>
    </xf>
    <xf numFmtId="166" fontId="8" fillId="3" borderId="0" xfId="1" applyNumberFormat="1" applyFont="1" applyFill="1" applyAlignment="1">
      <alignment horizontal="right" vertical="center" wrapText="1" shrinkToFit="1"/>
    </xf>
    <xf numFmtId="168" fontId="8" fillId="3" borderId="0" xfId="0" applyNumberFormat="1" applyFont="1" applyFill="1" applyAlignment="1">
      <alignment horizontal="right" vertical="center" wrapText="1" shrinkToFit="1"/>
    </xf>
    <xf numFmtId="0" fontId="3" fillId="6" borderId="0" xfId="0" applyFont="1" applyFill="1" applyAlignment="1">
      <alignment horizontal="left" vertical="center" wrapText="1" indent="1"/>
    </xf>
    <xf numFmtId="0" fontId="8" fillId="6" borderId="0" xfId="0" applyFont="1" applyFill="1" applyAlignment="1">
      <alignment horizontal="right" vertical="center" wrapText="1" shrinkToFit="1"/>
    </xf>
    <xf numFmtId="173" fontId="3" fillId="6" borderId="0" xfId="5" applyNumberFormat="1" applyFont="1" applyFill="1" applyAlignment="1">
      <alignment horizontal="right" vertical="center" wrapText="1" shrinkToFit="1"/>
    </xf>
    <xf numFmtId="0" fontId="3" fillId="3" borderId="0" xfId="0" applyFont="1" applyFill="1" applyAlignment="1">
      <alignment horizontal="left" vertical="center" wrapText="1" indent="1"/>
    </xf>
    <xf numFmtId="37" fontId="12" fillId="4" borderId="0" xfId="0" applyNumberFormat="1" applyFont="1" applyFill="1" applyAlignment="1">
      <alignment horizontal="right" vertical="center" wrapText="1" shrinkToFit="1"/>
    </xf>
    <xf numFmtId="0" fontId="3" fillId="3" borderId="0" xfId="4" applyFont="1" applyFill="1" applyAlignment="1">
      <alignment horizontal="right" vertical="center" wrapText="1" shrinkToFit="1"/>
    </xf>
    <xf numFmtId="173" fontId="3" fillId="3" borderId="0" xfId="5" applyNumberFormat="1" applyFont="1" applyFill="1" applyAlignment="1">
      <alignment horizontal="right" vertical="center" wrapText="1" shrinkToFit="1"/>
    </xf>
    <xf numFmtId="37" fontId="12" fillId="3" borderId="0" xfId="0" applyNumberFormat="1" applyFont="1" applyFill="1" applyAlignment="1">
      <alignment horizontal="right" vertical="center" wrapText="1" shrinkToFit="1"/>
    </xf>
    <xf numFmtId="0" fontId="13" fillId="3" borderId="0" xfId="0" quotePrefix="1" applyFont="1" applyFill="1" applyAlignment="1">
      <alignment horizontal="left" vertical="center" wrapText="1"/>
    </xf>
    <xf numFmtId="0" fontId="12" fillId="3" borderId="0" xfId="0" applyFont="1" applyFill="1" applyAlignment="1">
      <alignment horizontal="right" vertical="center" wrapText="1" shrinkToFit="1"/>
    </xf>
    <xf numFmtId="0" fontId="3" fillId="6" borderId="4" xfId="0" applyFont="1" applyFill="1" applyBorder="1" applyAlignment="1">
      <alignment horizontal="left" vertical="center" wrapText="1" indent="1"/>
    </xf>
    <xf numFmtId="167" fontId="12" fillId="6" borderId="4" xfId="1" applyNumberFormat="1" applyFont="1" applyFill="1" applyBorder="1" applyAlignment="1">
      <alignment horizontal="right" vertical="center" wrapText="1" shrinkToFit="1"/>
    </xf>
    <xf numFmtId="0" fontId="6" fillId="3" borderId="0" xfId="0" applyFont="1" applyFill="1"/>
    <xf numFmtId="0" fontId="6" fillId="0" borderId="0" xfId="0" applyFont="1"/>
    <xf numFmtId="9" fontId="28" fillId="4" borderId="0" xfId="2" applyFont="1" applyFill="1" applyAlignment="1">
      <alignment horizontal="centerContinuous"/>
    </xf>
    <xf numFmtId="0" fontId="4" fillId="4" borderId="0" xfId="0" applyFont="1" applyFill="1" applyAlignment="1">
      <alignment horizontal="centerContinuous"/>
    </xf>
    <xf numFmtId="0" fontId="12" fillId="4" borderId="0" xfId="4" quotePrefix="1" applyFont="1" applyFill="1" applyAlignment="1">
      <alignment horizontal="left"/>
    </xf>
    <xf numFmtId="0" fontId="5" fillId="3" borderId="0" xfId="4" applyFont="1" applyFill="1" applyAlignment="1">
      <alignment horizontal="center" vertical="center" wrapText="1" shrinkToFit="1"/>
    </xf>
    <xf numFmtId="0" fontId="11" fillId="4" borderId="0" xfId="4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25" fillId="4" borderId="0" xfId="0" applyFont="1" applyFill="1" applyAlignment="1">
      <alignment horizontal="right"/>
    </xf>
    <xf numFmtId="0" fontId="13" fillId="6" borderId="2" xfId="0" applyFont="1" applyFill="1" applyBorder="1" applyAlignment="1">
      <alignment wrapText="1"/>
    </xf>
    <xf numFmtId="166" fontId="12" fillId="6" borderId="2" xfId="1" applyNumberFormat="1" applyFont="1" applyFill="1" applyBorder="1" applyAlignment="1">
      <alignment horizontal="right" wrapText="1" shrinkToFit="1"/>
    </xf>
    <xf numFmtId="167" fontId="3" fillId="6" borderId="2" xfId="1" applyNumberFormat="1" applyFont="1" applyFill="1" applyBorder="1" applyAlignment="1">
      <alignment horizontal="right" wrapText="1" shrinkToFit="1"/>
    </xf>
    <xf numFmtId="0" fontId="13" fillId="4" borderId="6" xfId="0" applyFont="1" applyFill="1" applyBorder="1" applyAlignment="1">
      <alignment wrapText="1"/>
    </xf>
    <xf numFmtId="166" fontId="12" fillId="4" borderId="6" xfId="1" applyNumberFormat="1" applyFont="1" applyFill="1" applyBorder="1" applyAlignment="1">
      <alignment horizontal="right" wrapText="1" shrinkToFit="1"/>
    </xf>
    <xf numFmtId="167" fontId="3" fillId="4" borderId="6" xfId="1" applyNumberFormat="1" applyFont="1" applyFill="1" applyBorder="1" applyAlignment="1">
      <alignment horizontal="right" wrapText="1" shrinkToFit="1"/>
    </xf>
    <xf numFmtId="0" fontId="13" fillId="6" borderId="0" xfId="0" applyFont="1" applyFill="1" applyAlignment="1">
      <alignment horizontal="left" wrapText="1"/>
    </xf>
    <xf numFmtId="0" fontId="13" fillId="4" borderId="0" xfId="0" quotePrefix="1" applyFont="1" applyFill="1" applyAlignment="1">
      <alignment horizontal="left"/>
    </xf>
    <xf numFmtId="167" fontId="8" fillId="3" borderId="0" xfId="1" applyNumberFormat="1" applyFont="1" applyFill="1" applyAlignment="1">
      <alignment horizontal="right" wrapText="1" shrinkToFit="1"/>
    </xf>
    <xf numFmtId="0" fontId="13" fillId="4" borderId="0" xfId="0" applyFont="1" applyFill="1" applyAlignment="1">
      <alignment horizontal="left" wrapText="1"/>
    </xf>
    <xf numFmtId="0" fontId="13" fillId="3" borderId="6" xfId="0" applyFont="1" applyFill="1" applyBorder="1" applyAlignment="1">
      <alignment horizontal="left" wrapText="1"/>
    </xf>
    <xf numFmtId="0" fontId="13" fillId="3" borderId="0" xfId="0" applyFont="1" applyFill="1" applyAlignment="1">
      <alignment horizontal="left"/>
    </xf>
    <xf numFmtId="166" fontId="12" fillId="3" borderId="6" xfId="1" applyNumberFormat="1" applyFont="1" applyFill="1" applyBorder="1" applyAlignment="1">
      <alignment horizontal="right" wrapText="1" shrinkToFit="1"/>
    </xf>
    <xf numFmtId="167" fontId="3" fillId="3" borderId="6" xfId="1" applyNumberFormat="1" applyFont="1" applyFill="1" applyBorder="1" applyAlignment="1">
      <alignment horizontal="right" wrapText="1" shrinkToFit="1"/>
    </xf>
    <xf numFmtId="43" fontId="8" fillId="3" borderId="0" xfId="0" applyNumberFormat="1" applyFont="1" applyFill="1" applyAlignment="1">
      <alignment horizontal="right" wrapText="1" shrinkToFit="1"/>
    </xf>
    <xf numFmtId="168" fontId="3" fillId="6" borderId="0" xfId="0" applyNumberFormat="1" applyFont="1" applyFill="1" applyAlignment="1">
      <alignment horizontal="right" wrapText="1" shrinkToFit="1"/>
    </xf>
    <xf numFmtId="167" fontId="3" fillId="4" borderId="2" xfId="1" applyNumberFormat="1" applyFont="1" applyFill="1" applyBorder="1" applyAlignment="1">
      <alignment horizontal="right" wrapText="1" shrinkToFit="1"/>
    </xf>
    <xf numFmtId="167" fontId="3" fillId="3" borderId="2" xfId="1" applyNumberFormat="1" applyFont="1" applyFill="1" applyBorder="1" applyAlignment="1">
      <alignment horizontal="right" wrapText="1" shrinkToFit="1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0" xfId="0" applyFont="1"/>
    <xf numFmtId="0" fontId="12" fillId="4" borderId="0" xfId="3" applyFont="1" applyFill="1" applyAlignment="1">
      <alignment wrapText="1"/>
    </xf>
    <xf numFmtId="169" fontId="5" fillId="4" borderId="0" xfId="2" applyNumberFormat="1" applyFont="1" applyFill="1" applyAlignment="1">
      <alignment horizontal="right" wrapText="1" shrinkToFit="1"/>
    </xf>
    <xf numFmtId="167" fontId="5" fillId="4" borderId="0" xfId="1" applyNumberFormat="1" applyFont="1" applyFill="1" applyAlignment="1">
      <alignment horizontal="right" wrapText="1" shrinkToFit="1"/>
    </xf>
    <xf numFmtId="169" fontId="4" fillId="3" borderId="0" xfId="2" applyNumberFormat="1" applyFont="1" applyFill="1" applyAlignment="1">
      <alignment horizontal="right" wrapText="1" shrinkToFit="1"/>
    </xf>
    <xf numFmtId="167" fontId="13" fillId="4" borderId="0" xfId="1" applyNumberFormat="1" applyFont="1" applyFill="1" applyAlignment="1">
      <alignment horizontal="right" wrapText="1" shrinkToFit="1"/>
    </xf>
    <xf numFmtId="166" fontId="3" fillId="0" borderId="0" xfId="1" applyNumberFormat="1" applyFont="1" applyAlignment="1">
      <alignment horizontal="right" wrapText="1" shrinkToFit="1"/>
    </xf>
    <xf numFmtId="0" fontId="4" fillId="4" borderId="0" xfId="0" applyFont="1" applyFill="1" applyAlignment="1">
      <alignment horizontal="right" wrapText="1" shrinkToFit="1"/>
    </xf>
    <xf numFmtId="0" fontId="3" fillId="4" borderId="0" xfId="4" applyFont="1" applyFill="1" applyAlignment="1">
      <alignment horizontal="right" wrapText="1" shrinkToFit="1"/>
    </xf>
    <xf numFmtId="0" fontId="3" fillId="3" borderId="0" xfId="4" applyFont="1" applyFill="1" applyAlignment="1">
      <alignment horizontal="right" wrapText="1" shrinkToFit="1"/>
    </xf>
    <xf numFmtId="166" fontId="4" fillId="4" borderId="0" xfId="0" applyNumberFormat="1" applyFont="1" applyFill="1" applyAlignment="1">
      <alignment horizontal="right" wrapText="1" shrinkToFit="1"/>
    </xf>
    <xf numFmtId="0" fontId="13" fillId="3" borderId="0" xfId="0" applyFont="1" applyFill="1"/>
    <xf numFmtId="0" fontId="12" fillId="6" borderId="0" xfId="0" applyFont="1" applyFill="1" applyAlignment="1">
      <alignment horizontal="right" wrapText="1" shrinkToFit="1"/>
    </xf>
    <xf numFmtId="173" fontId="3" fillId="3" borderId="0" xfId="5" applyNumberFormat="1" applyFont="1" applyFill="1" applyAlignment="1">
      <alignment horizontal="right" wrapText="1" shrinkToFit="1"/>
    </xf>
    <xf numFmtId="0" fontId="3" fillId="3" borderId="0" xfId="0" applyFont="1" applyFill="1" applyAlignment="1">
      <alignment wrapText="1"/>
    </xf>
    <xf numFmtId="0" fontId="44" fillId="3" borderId="0" xfId="0" applyFont="1" applyFill="1"/>
    <xf numFmtId="166" fontId="5" fillId="3" borderId="0" xfId="1" applyNumberFormat="1" applyFont="1" applyFill="1" applyAlignment="1">
      <alignment horizontal="right" wrapText="1" shrinkToFit="1"/>
    </xf>
    <xf numFmtId="0" fontId="8" fillId="3" borderId="0" xfId="0" applyFont="1" applyFill="1" applyAlignment="1">
      <alignment horizontal="right" wrapText="1" shrinkToFit="1"/>
    </xf>
    <xf numFmtId="168" fontId="8" fillId="3" borderId="0" xfId="0" applyNumberFormat="1" applyFont="1" applyFill="1" applyAlignment="1">
      <alignment horizontal="right" wrapText="1" shrinkToFit="1"/>
    </xf>
    <xf numFmtId="0" fontId="8" fillId="6" borderId="0" xfId="0" applyFont="1" applyFill="1" applyAlignment="1">
      <alignment horizontal="right" wrapText="1" shrinkToFit="1"/>
    </xf>
    <xf numFmtId="166" fontId="8" fillId="3" borderId="0" xfId="1" applyNumberFormat="1" applyFont="1" applyFill="1" applyAlignment="1">
      <alignment horizontal="right" wrapText="1" shrinkToFit="1"/>
    </xf>
    <xf numFmtId="166" fontId="12" fillId="3" borderId="0" xfId="1" applyNumberFormat="1" applyFont="1" applyFill="1" applyAlignment="1">
      <alignment horizontal="right" wrapText="1" shrinkToFit="1"/>
    </xf>
    <xf numFmtId="0" fontId="3" fillId="3" borderId="0" xfId="0" quotePrefix="1" applyFont="1" applyFill="1" applyAlignment="1">
      <alignment horizontal="left" wrapText="1"/>
    </xf>
    <xf numFmtId="0" fontId="12" fillId="3" borderId="0" xfId="0" applyFont="1" applyFill="1" applyAlignment="1">
      <alignment horizontal="right" wrapText="1" shrinkToFit="1"/>
    </xf>
    <xf numFmtId="0" fontId="3" fillId="6" borderId="4" xfId="0" applyFont="1" applyFill="1" applyBorder="1" applyAlignment="1">
      <alignment horizontal="left" wrapText="1" indent="1"/>
    </xf>
    <xf numFmtId="0" fontId="3" fillId="3" borderId="4" xfId="0" applyFont="1" applyFill="1" applyBorder="1"/>
    <xf numFmtId="174" fontId="12" fillId="6" borderId="4" xfId="0" applyNumberFormat="1" applyFont="1" applyFill="1" applyBorder="1" applyAlignment="1">
      <alignment horizontal="right" vertical="center" wrapText="1" shrinkToFit="1"/>
    </xf>
    <xf numFmtId="174" fontId="8" fillId="6" borderId="4" xfId="0" applyNumberFormat="1" applyFont="1" applyFill="1" applyBorder="1" applyAlignment="1">
      <alignment horizontal="right" vertical="center" wrapText="1" shrinkToFit="1"/>
    </xf>
    <xf numFmtId="9" fontId="3" fillId="3" borderId="0" xfId="2" applyFont="1" applyFill="1"/>
    <xf numFmtId="9" fontId="12" fillId="3" borderId="0" xfId="2" applyFont="1" applyFill="1"/>
    <xf numFmtId="9" fontId="6" fillId="3" borderId="0" xfId="2" applyFont="1" applyFill="1"/>
    <xf numFmtId="9" fontId="3" fillId="4" borderId="0" xfId="2" applyFont="1" applyFill="1"/>
    <xf numFmtId="0" fontId="3" fillId="3" borderId="0" xfId="0" applyFont="1" applyFill="1" applyAlignment="1">
      <alignment horizontal="center"/>
    </xf>
    <xf numFmtId="0" fontId="4" fillId="3" borderId="0" xfId="6" applyFont="1" applyFill="1" applyAlignment="1">
      <alignment vertical="center"/>
    </xf>
    <xf numFmtId="0" fontId="12" fillId="4" borderId="0" xfId="0" applyFont="1" applyFill="1" applyAlignment="1">
      <alignment horizontal="centerContinuous" vertical="center" shrinkToFit="1"/>
    </xf>
    <xf numFmtId="166" fontId="47" fillId="4" borderId="0" xfId="0" applyNumberFormat="1" applyFont="1" applyFill="1" applyAlignment="1">
      <alignment horizontal="centerContinuous" vertical="center" shrinkToFit="1"/>
    </xf>
    <xf numFmtId="0" fontId="12" fillId="4" borderId="0" xfId="0" applyFont="1" applyFill="1" applyAlignment="1">
      <alignment horizontal="center" vertical="center"/>
    </xf>
    <xf numFmtId="167" fontId="4" fillId="4" borderId="0" xfId="1" applyNumberFormat="1" applyFont="1" applyFill="1" applyAlignment="1">
      <alignment horizontal="centerContinuous" vertical="center" shrinkToFit="1"/>
    </xf>
    <xf numFmtId="0" fontId="3" fillId="4" borderId="0" xfId="0" applyFont="1" applyFill="1" applyAlignment="1">
      <alignment vertical="center" shrinkToFit="1"/>
    </xf>
    <xf numFmtId="0" fontId="12" fillId="4" borderId="0" xfId="4" applyFont="1" applyFill="1" applyAlignment="1">
      <alignment horizontal="center" vertical="center"/>
    </xf>
    <xf numFmtId="0" fontId="11" fillId="4" borderId="0" xfId="4" applyFont="1" applyFill="1" applyAlignment="1">
      <alignment horizontal="right" vertical="center" shrinkToFit="1"/>
    </xf>
    <xf numFmtId="0" fontId="13" fillId="4" borderId="0" xfId="0" applyFont="1" applyFill="1" applyAlignment="1">
      <alignment horizontal="right" vertical="center" shrinkToFit="1"/>
    </xf>
    <xf numFmtId="0" fontId="13" fillId="4" borderId="0" xfId="0" quotePrefix="1" applyFont="1" applyFill="1" applyAlignment="1">
      <alignment horizontal="right" vertical="center" shrinkToFit="1"/>
    </xf>
    <xf numFmtId="167" fontId="8" fillId="4" borderId="0" xfId="1" applyNumberFormat="1" applyFont="1" applyFill="1" applyAlignment="1">
      <alignment horizontal="right" vertical="center" wrapText="1" shrinkToFit="1"/>
    </xf>
    <xf numFmtId="0" fontId="13" fillId="3" borderId="0" xfId="0" applyFont="1" applyFill="1" applyAlignment="1">
      <alignment horizontal="right" vertical="center" shrinkToFit="1"/>
    </xf>
    <xf numFmtId="0" fontId="3" fillId="4" borderId="0" xfId="0" applyFont="1" applyFill="1" applyAlignment="1">
      <alignment horizontal="right" vertical="center" shrinkToFit="1"/>
    </xf>
    <xf numFmtId="43" fontId="8" fillId="4" borderId="0" xfId="0" applyNumberFormat="1" applyFont="1" applyFill="1" applyAlignment="1">
      <alignment horizontal="right" vertical="center" wrapText="1" shrinkToFit="1"/>
    </xf>
    <xf numFmtId="0" fontId="3" fillId="0" borderId="4" xfId="0" applyFont="1" applyBorder="1" applyAlignment="1">
      <alignment horizontal="right" vertical="center" shrinkToFit="1"/>
    </xf>
    <xf numFmtId="169" fontId="4" fillId="4" borderId="0" xfId="2" applyNumberFormat="1" applyFont="1" applyFill="1" applyAlignment="1">
      <alignment horizontal="right" vertical="center" wrapText="1" shrinkToFit="1"/>
    </xf>
    <xf numFmtId="0" fontId="5" fillId="3" borderId="0" xfId="0" applyFont="1" applyFill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12" fillId="6" borderId="0" xfId="4" applyFont="1" applyFill="1" applyAlignment="1">
      <alignment horizontal="right" vertical="center" wrapText="1" shrinkToFit="1"/>
    </xf>
    <xf numFmtId="168" fontId="3" fillId="3" borderId="0" xfId="0" applyNumberFormat="1" applyFont="1" applyFill="1" applyAlignment="1">
      <alignment horizontal="right" vertical="center" wrapText="1" shrinkToFit="1"/>
    </xf>
    <xf numFmtId="0" fontId="8" fillId="3" borderId="0" xfId="4" applyFont="1" applyFill="1" applyAlignment="1">
      <alignment horizontal="right" vertical="center" wrapText="1" shrinkToFit="1"/>
    </xf>
    <xf numFmtId="166" fontId="3" fillId="3" borderId="0" xfId="4" applyNumberFormat="1" applyFont="1" applyFill="1" applyAlignment="1">
      <alignment horizontal="right" vertical="center" wrapText="1" shrinkToFit="1"/>
    </xf>
    <xf numFmtId="164" fontId="12" fillId="3" borderId="0" xfId="1" applyFont="1" applyFill="1" applyAlignment="1">
      <alignment horizontal="right" vertical="center" wrapText="1" shrinkToFit="1"/>
    </xf>
    <xf numFmtId="167" fontId="3" fillId="3" borderId="0" xfId="4" applyNumberFormat="1" applyFont="1" applyFill="1" applyAlignment="1">
      <alignment horizontal="right" vertical="center" wrapText="1" shrinkToFit="1"/>
    </xf>
    <xf numFmtId="0" fontId="15" fillId="3" borderId="0" xfId="0" quotePrefix="1" applyFont="1" applyFill="1" applyAlignment="1">
      <alignment horizontal="right" vertical="center" wrapText="1" shrinkToFit="1"/>
    </xf>
    <xf numFmtId="0" fontId="3" fillId="6" borderId="0" xfId="4" applyFont="1" applyFill="1" applyAlignment="1">
      <alignment horizontal="right" vertical="center" wrapText="1" shrinkToFit="1"/>
    </xf>
    <xf numFmtId="167" fontId="3" fillId="6" borderId="0" xfId="4" applyNumberFormat="1" applyFont="1" applyFill="1" applyAlignment="1">
      <alignment horizontal="right" vertical="center" wrapText="1" shrinkToFit="1"/>
    </xf>
    <xf numFmtId="0" fontId="3" fillId="4" borderId="4" xfId="0" applyFont="1" applyFill="1" applyBorder="1" applyAlignment="1">
      <alignment vertical="center"/>
    </xf>
    <xf numFmtId="167" fontId="3" fillId="6" borderId="4" xfId="4" applyNumberFormat="1" applyFont="1" applyFill="1" applyBorder="1" applyAlignment="1">
      <alignment horizontal="right" vertical="center" wrapText="1" shrinkToFit="1"/>
    </xf>
    <xf numFmtId="0" fontId="3" fillId="6" borderId="4" xfId="4" applyFont="1" applyFill="1" applyBorder="1" applyAlignment="1">
      <alignment horizontal="right" vertical="center" wrapText="1" shrinkToFit="1"/>
    </xf>
    <xf numFmtId="0" fontId="4" fillId="3" borderId="0" xfId="6" applyFont="1" applyFill="1" applyAlignment="1">
      <alignment vertical="center" wrapText="1"/>
    </xf>
    <xf numFmtId="0" fontId="4" fillId="3" borderId="0" xfId="6" applyFont="1" applyFill="1" applyAlignment="1">
      <alignment vertical="center" shrinkToFit="1"/>
    </xf>
    <xf numFmtId="0" fontId="20" fillId="4" borderId="0" xfId="0" applyFont="1" applyFill="1" applyAlignment="1">
      <alignment vertical="center" wrapText="1"/>
    </xf>
    <xf numFmtId="0" fontId="20" fillId="4" borderId="0" xfId="0" applyFont="1" applyFill="1" applyAlignment="1">
      <alignment vertical="center" shrinkToFit="1"/>
    </xf>
    <xf numFmtId="0" fontId="3" fillId="4" borderId="0" xfId="0" applyFont="1" applyFill="1" applyAlignment="1">
      <alignment horizontal="center" vertical="center"/>
    </xf>
    <xf numFmtId="167" fontId="5" fillId="3" borderId="0" xfId="1" applyNumberFormat="1" applyFont="1" applyFill="1" applyAlignment="1">
      <alignment horizontal="right" wrapText="1" shrinkToFit="1"/>
    </xf>
    <xf numFmtId="166" fontId="4" fillId="3" borderId="0" xfId="1" applyNumberFormat="1" applyFont="1" applyFill="1" applyAlignment="1">
      <alignment horizontal="right" wrapText="1" shrinkToFit="1"/>
    </xf>
    <xf numFmtId="167" fontId="13" fillId="3" borderId="0" xfId="1" applyNumberFormat="1" applyFont="1" applyFill="1" applyAlignment="1">
      <alignment horizontal="right" wrapText="1" shrinkToFit="1"/>
    </xf>
    <xf numFmtId="166" fontId="4" fillId="3" borderId="5" xfId="1" applyNumberFormat="1" applyFont="1" applyFill="1" applyBorder="1" applyAlignment="1">
      <alignment horizontal="right" wrapText="1" shrinkToFit="1"/>
    </xf>
    <xf numFmtId="167" fontId="13" fillId="3" borderId="5" xfId="1" applyNumberFormat="1" applyFont="1" applyFill="1" applyBorder="1" applyAlignment="1">
      <alignment horizontal="right" wrapText="1" shrinkToFit="1"/>
    </xf>
    <xf numFmtId="0" fontId="13" fillId="6" borderId="9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166" fontId="12" fillId="3" borderId="2" xfId="1" applyNumberFormat="1" applyFont="1" applyFill="1" applyBorder="1" applyAlignment="1">
      <alignment horizontal="right" vertical="center" wrapText="1" shrinkToFit="1"/>
    </xf>
    <xf numFmtId="166" fontId="3" fillId="3" borderId="2" xfId="1" applyNumberFormat="1" applyFont="1" applyFill="1" applyBorder="1" applyAlignment="1">
      <alignment horizontal="right" vertical="center" wrapText="1" shrinkToFit="1"/>
    </xf>
    <xf numFmtId="0" fontId="13" fillId="3" borderId="4" xfId="0" applyFont="1" applyFill="1" applyBorder="1" applyAlignment="1">
      <alignment horizontal="right" vertical="center" wrapText="1" shrinkToFit="1"/>
    </xf>
    <xf numFmtId="0" fontId="13" fillId="3" borderId="9" xfId="0" applyFont="1" applyFill="1" applyBorder="1" applyAlignment="1">
      <alignment vertical="center" wrapText="1"/>
    </xf>
    <xf numFmtId="169" fontId="27" fillId="3" borderId="0" xfId="2" quotePrefix="1" applyNumberFormat="1" applyFont="1" applyFill="1" applyAlignment="1">
      <alignment horizontal="right" vertical="center" wrapText="1" shrinkToFit="1"/>
    </xf>
    <xf numFmtId="9" fontId="27" fillId="3" borderId="0" xfId="2" quotePrefix="1" applyFont="1" applyFill="1" applyAlignment="1">
      <alignment horizontal="right" vertical="center" wrapText="1" shrinkToFit="1"/>
    </xf>
    <xf numFmtId="166" fontId="12" fillId="6" borderId="4" xfId="1" applyNumberFormat="1" applyFont="1" applyFill="1" applyBorder="1" applyAlignment="1">
      <alignment horizontal="right" vertical="center" wrapText="1" shrinkToFit="1"/>
    </xf>
    <xf numFmtId="166" fontId="3" fillId="6" borderId="4" xfId="1" applyNumberFormat="1" applyFont="1" applyFill="1" applyBorder="1" applyAlignment="1">
      <alignment horizontal="right" vertical="center" wrapText="1" shrinkToFit="1"/>
    </xf>
    <xf numFmtId="166" fontId="35" fillId="7" borderId="0" xfId="3" applyNumberFormat="1" applyFont="1" applyFill="1"/>
    <xf numFmtId="166" fontId="31" fillId="3" borderId="7" xfId="1" applyNumberFormat="1" applyFont="1" applyFill="1" applyBorder="1"/>
    <xf numFmtId="170" fontId="3" fillId="4" borderId="0" xfId="1" applyNumberFormat="1" applyFont="1" applyFill="1" applyAlignment="1">
      <alignment horizontal="right" vertical="center" wrapText="1" shrinkToFit="1"/>
    </xf>
    <xf numFmtId="0" fontId="13" fillId="3" borderId="0" xfId="3" applyFont="1" applyFill="1" applyAlignment="1">
      <alignment horizontal="right" wrapText="1" shrinkToFit="1"/>
    </xf>
    <xf numFmtId="0" fontId="3" fillId="3" borderId="2" xfId="3" applyFont="1" applyFill="1" applyBorder="1" applyAlignment="1">
      <alignment horizontal="right" wrapText="1" shrinkToFit="1"/>
    </xf>
    <xf numFmtId="166" fontId="4" fillId="3" borderId="2" xfId="1" applyNumberFormat="1" applyFont="1" applyFill="1" applyBorder="1" applyAlignment="1">
      <alignment horizontal="right" vertical="center" wrapText="1" shrinkToFit="1"/>
    </xf>
    <xf numFmtId="167" fontId="13" fillId="3" borderId="2" xfId="1" applyNumberFormat="1" applyFont="1" applyFill="1" applyBorder="1" applyAlignment="1">
      <alignment horizontal="right" wrapText="1" shrinkToFit="1"/>
    </xf>
    <xf numFmtId="169" fontId="38" fillId="4" borderId="0" xfId="2" applyNumberFormat="1" applyFont="1" applyFill="1"/>
    <xf numFmtId="0" fontId="3" fillId="6" borderId="4" xfId="0" applyFont="1" applyFill="1" applyBorder="1" applyAlignment="1">
      <alignment vertical="center"/>
    </xf>
    <xf numFmtId="166" fontId="26" fillId="4" borderId="0" xfId="3" applyNumberFormat="1" applyFont="1" applyFill="1" applyAlignment="1">
      <alignment horizontal="left"/>
    </xf>
    <xf numFmtId="166" fontId="26" fillId="4" borderId="0" xfId="1" applyNumberFormat="1" applyFont="1" applyFill="1" applyAlignment="1">
      <alignment horizontal="left" vertical="center"/>
    </xf>
    <xf numFmtId="166" fontId="12" fillId="4" borderId="0" xfId="4" applyNumberFormat="1" applyFont="1" applyFill="1" applyAlignment="1">
      <alignment horizontal="right" wrapText="1" shrinkToFit="1"/>
    </xf>
    <xf numFmtId="166" fontId="12" fillId="0" borderId="4" xfId="1" applyNumberFormat="1" applyFont="1" applyBorder="1" applyAlignment="1">
      <alignment horizontal="right" vertical="center" wrapText="1" shrinkToFit="1"/>
    </xf>
    <xf numFmtId="0" fontId="26" fillId="4" borderId="0" xfId="3" applyFont="1" applyFill="1" applyAlignment="1">
      <alignment horizontal="right" wrapText="1" shrinkToFit="1"/>
    </xf>
    <xf numFmtId="166" fontId="26" fillId="4" borderId="0" xfId="3" applyNumberFormat="1" applyFont="1" applyFill="1" applyAlignment="1">
      <alignment horizontal="left" shrinkToFit="1"/>
    </xf>
    <xf numFmtId="0" fontId="26" fillId="4" borderId="0" xfId="3" applyFont="1" applyFill="1" applyAlignment="1">
      <alignment horizontal="left"/>
    </xf>
    <xf numFmtId="166" fontId="28" fillId="3" borderId="0" xfId="3" applyNumberFormat="1" applyFont="1" applyFill="1" applyAlignment="1">
      <alignment horizontal="left" wrapText="1" shrinkToFit="1"/>
    </xf>
    <xf numFmtId="0" fontId="26" fillId="4" borderId="0" xfId="0" applyFont="1" applyFill="1" applyAlignment="1">
      <alignment vertical="center"/>
    </xf>
    <xf numFmtId="0" fontId="26" fillId="4" borderId="0" xfId="0" applyFont="1" applyFill="1"/>
    <xf numFmtId="9" fontId="44" fillId="4" borderId="0" xfId="2" applyFont="1" applyFill="1" applyAlignment="1">
      <alignment vertical="center"/>
    </xf>
    <xf numFmtId="166" fontId="28" fillId="4" borderId="0" xfId="3" applyNumberFormat="1" applyFont="1" applyFill="1" applyAlignment="1">
      <alignment horizontal="left"/>
    </xf>
    <xf numFmtId="166" fontId="26" fillId="4" borderId="0" xfId="3" applyNumberFormat="1" applyFont="1" applyFill="1" applyAlignment="1">
      <alignment horizontal="left" wrapText="1" shrinkToFit="1"/>
    </xf>
    <xf numFmtId="0" fontId="3" fillId="4" borderId="4" xfId="0" applyFont="1" applyFill="1" applyBorder="1" applyAlignment="1">
      <alignment vertical="center" wrapText="1"/>
    </xf>
    <xf numFmtId="169" fontId="3" fillId="6" borderId="4" xfId="2" applyNumberFormat="1" applyFont="1" applyFill="1" applyBorder="1" applyAlignment="1">
      <alignment vertical="center" shrinkToFit="1"/>
    </xf>
    <xf numFmtId="0" fontId="1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0" fontId="45" fillId="0" borderId="1" xfId="3" applyFont="1" applyBorder="1" applyAlignment="1">
      <alignment horizontal="center" vertical="center" wrapText="1" shrinkToFit="1"/>
    </xf>
    <xf numFmtId="165" fontId="11" fillId="0" borderId="0" xfId="3" quotePrefix="1" applyNumberFormat="1" applyFont="1" applyAlignment="1">
      <alignment horizontal="right" vertical="center" shrinkToFit="1"/>
    </xf>
    <xf numFmtId="0" fontId="13" fillId="6" borderId="0" xfId="3" applyFont="1" applyFill="1" applyAlignment="1">
      <alignment vertical="center" wrapText="1"/>
    </xf>
    <xf numFmtId="0" fontId="13" fillId="4" borderId="0" xfId="3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3" borderId="3" xfId="3" applyFont="1" applyFill="1" applyBorder="1" applyAlignment="1">
      <alignment vertical="center" wrapText="1"/>
    </xf>
    <xf numFmtId="0" fontId="3" fillId="0" borderId="0" xfId="3" applyFont="1" applyFill="1" applyAlignment="1">
      <alignment horizontal="right" wrapText="1" shrinkToFit="1"/>
    </xf>
    <xf numFmtId="167" fontId="13" fillId="0" borderId="0" xfId="1" applyNumberFormat="1" applyFont="1" applyFill="1" applyAlignment="1">
      <alignment horizontal="right" wrapText="1" shrinkToFit="1"/>
    </xf>
    <xf numFmtId="0" fontId="3" fillId="0" borderId="3" xfId="3" applyFont="1" applyFill="1" applyBorder="1" applyAlignment="1">
      <alignment horizontal="right" wrapText="1" shrinkToFit="1"/>
    </xf>
    <xf numFmtId="167" fontId="13" fillId="0" borderId="3" xfId="1" applyNumberFormat="1" applyFont="1" applyFill="1" applyBorder="1" applyAlignment="1">
      <alignment horizontal="right" vertical="center" wrapText="1" shrinkToFit="1"/>
    </xf>
    <xf numFmtId="0" fontId="13" fillId="3" borderId="5" xfId="3" applyFont="1" applyFill="1" applyBorder="1" applyAlignment="1">
      <alignment vertical="center" wrapText="1"/>
    </xf>
    <xf numFmtId="0" fontId="13" fillId="3" borderId="2" xfId="3" applyFont="1" applyFill="1" applyBorder="1" applyAlignment="1">
      <alignment vertical="center" wrapText="1"/>
    </xf>
    <xf numFmtId="0" fontId="13" fillId="6" borderId="3" xfId="3" applyFont="1" applyFill="1" applyBorder="1" applyAlignment="1">
      <alignment vertical="center" wrapText="1"/>
    </xf>
    <xf numFmtId="0" fontId="3" fillId="3" borderId="5" xfId="3" applyFont="1" applyFill="1" applyBorder="1" applyAlignment="1">
      <alignment horizontal="right" wrapText="1" shrinkToFit="1"/>
    </xf>
    <xf numFmtId="166" fontId="3" fillId="6" borderId="7" xfId="3" applyNumberFormat="1" applyFont="1" applyFill="1" applyBorder="1" applyAlignment="1">
      <alignment horizontal="right" wrapText="1" shrinkToFit="1"/>
    </xf>
    <xf numFmtId="0" fontId="50" fillId="5" borderId="0" xfId="0" applyFont="1" applyFill="1" applyAlignment="1">
      <alignment horizontal="center" vertical="center" wrapText="1" shrinkToFit="1"/>
    </xf>
    <xf numFmtId="0" fontId="51" fillId="4" borderId="0" xfId="0" applyFont="1" applyFill="1"/>
    <xf numFmtId="0" fontId="51" fillId="4" borderId="0" xfId="0" applyFont="1" applyFill="1" applyAlignment="1">
      <alignment horizontal="right"/>
    </xf>
    <xf numFmtId="166" fontId="51" fillId="4" borderId="0" xfId="1" applyNumberFormat="1" applyFont="1" applyFill="1" applyAlignment="1">
      <alignment horizontal="center"/>
    </xf>
    <xf numFmtId="166" fontId="52" fillId="4" borderId="0" xfId="1" applyNumberFormat="1" applyFont="1" applyFill="1" applyAlignment="1">
      <alignment horizontal="center"/>
    </xf>
    <xf numFmtId="0" fontId="51" fillId="9" borderId="0" xfId="0" quotePrefix="1" applyFont="1" applyFill="1"/>
    <xf numFmtId="166" fontId="51" fillId="0" borderId="0" xfId="1" applyNumberFormat="1" applyFont="1" applyFill="1" applyAlignment="1">
      <alignment horizontal="right"/>
    </xf>
    <xf numFmtId="166" fontId="51" fillId="3" borderId="7" xfId="1" applyNumberFormat="1" applyFont="1" applyFill="1" applyBorder="1"/>
    <xf numFmtId="166" fontId="51" fillId="3" borderId="0" xfId="1" applyNumberFormat="1" applyFont="1" applyFill="1" applyBorder="1"/>
    <xf numFmtId="166" fontId="51" fillId="3" borderId="5" xfId="1" applyNumberFormat="1" applyFont="1" applyFill="1" applyBorder="1"/>
    <xf numFmtId="0" fontId="53" fillId="0" borderId="0" xfId="0" applyFont="1" applyAlignment="1">
      <alignment horizontal="center"/>
    </xf>
    <xf numFmtId="0" fontId="54" fillId="4" borderId="0" xfId="0" applyFont="1" applyFill="1"/>
    <xf numFmtId="0" fontId="54" fillId="4" borderId="0" xfId="0" applyFont="1" applyFill="1" applyAlignment="1">
      <alignment horizontal="center"/>
    </xf>
    <xf numFmtId="0" fontId="54" fillId="4" borderId="0" xfId="0" applyFont="1" applyFill="1" applyAlignment="1">
      <alignment horizontal="centerContinuous"/>
    </xf>
    <xf numFmtId="0" fontId="53" fillId="0" borderId="0" xfId="0" applyFont="1" applyAlignment="1"/>
    <xf numFmtId="0" fontId="51" fillId="4" borderId="10" xfId="0" applyFont="1" applyFill="1" applyBorder="1"/>
    <xf numFmtId="0" fontId="53" fillId="0" borderId="7" xfId="0" applyFont="1" applyBorder="1" applyAlignment="1">
      <alignment horizontal="center"/>
    </xf>
    <xf numFmtId="167" fontId="51" fillId="4" borderId="7" xfId="1" applyNumberFormat="1" applyFont="1" applyFill="1" applyBorder="1" applyAlignment="1">
      <alignment horizontal="right"/>
    </xf>
    <xf numFmtId="0" fontId="51" fillId="4" borderId="7" xfId="0" applyFont="1" applyFill="1" applyBorder="1"/>
    <xf numFmtId="0" fontId="54" fillId="4" borderId="7" xfId="0" applyFont="1" applyFill="1" applyBorder="1" applyAlignment="1">
      <alignment horizontal="centerContinuous"/>
    </xf>
    <xf numFmtId="167" fontId="51" fillId="4" borderId="11" xfId="1" applyNumberFormat="1" applyFont="1" applyFill="1" applyBorder="1" applyAlignment="1">
      <alignment horizontal="right"/>
    </xf>
    <xf numFmtId="0" fontId="51" fillId="4" borderId="12" xfId="0" applyFont="1" applyFill="1" applyBorder="1"/>
    <xf numFmtId="0" fontId="53" fillId="0" borderId="0" xfId="0" applyFont="1" applyBorder="1" applyAlignment="1">
      <alignment horizontal="center"/>
    </xf>
    <xf numFmtId="167" fontId="51" fillId="4" borderId="0" xfId="1" applyNumberFormat="1" applyFont="1" applyFill="1" applyBorder="1" applyAlignment="1">
      <alignment horizontal="right"/>
    </xf>
    <xf numFmtId="0" fontId="54" fillId="4" borderId="0" xfId="0" applyFont="1" applyFill="1" applyBorder="1" applyAlignment="1">
      <alignment horizontal="centerContinuous"/>
    </xf>
    <xf numFmtId="167" fontId="51" fillId="4" borderId="13" xfId="1" applyNumberFormat="1" applyFont="1" applyFill="1" applyBorder="1" applyAlignment="1">
      <alignment horizontal="right"/>
    </xf>
    <xf numFmtId="0" fontId="51" fillId="4" borderId="0" xfId="0" applyFont="1" applyFill="1" applyBorder="1"/>
    <xf numFmtId="0" fontId="51" fillId="4" borderId="13" xfId="0" applyFont="1" applyFill="1" applyBorder="1"/>
    <xf numFmtId="0" fontId="51" fillId="4" borderId="14" xfId="0" applyFont="1" applyFill="1" applyBorder="1"/>
    <xf numFmtId="0" fontId="53" fillId="0" borderId="5" xfId="0" applyFont="1" applyBorder="1" applyAlignment="1">
      <alignment horizontal="center"/>
    </xf>
    <xf numFmtId="167" fontId="51" fillId="4" borderId="5" xfId="1" applyNumberFormat="1" applyFont="1" applyFill="1" applyBorder="1" applyAlignment="1">
      <alignment horizontal="right"/>
    </xf>
    <xf numFmtId="0" fontId="54" fillId="4" borderId="5" xfId="0" applyFont="1" applyFill="1" applyBorder="1" applyAlignment="1">
      <alignment horizontal="centerContinuous"/>
    </xf>
    <xf numFmtId="167" fontId="51" fillId="4" borderId="15" xfId="1" applyNumberFormat="1" applyFont="1" applyFill="1" applyBorder="1" applyAlignment="1">
      <alignment horizontal="right"/>
    </xf>
    <xf numFmtId="0" fontId="51" fillId="3" borderId="0" xfId="0" applyFont="1" applyFill="1" applyBorder="1"/>
    <xf numFmtId="166" fontId="51" fillId="4" borderId="0" xfId="0" applyNumberFormat="1" applyFont="1" applyFill="1"/>
    <xf numFmtId="169" fontId="51" fillId="3" borderId="0" xfId="2" applyNumberFormat="1" applyFont="1" applyFill="1" applyBorder="1"/>
    <xf numFmtId="0" fontId="51" fillId="3" borderId="5" xfId="0" applyFont="1" applyFill="1" applyBorder="1"/>
    <xf numFmtId="169" fontId="51" fillId="3" borderId="5" xfId="2" applyNumberFormat="1" applyFont="1" applyFill="1" applyBorder="1"/>
    <xf numFmtId="0" fontId="51" fillId="3" borderId="0" xfId="0" applyFont="1" applyFill="1"/>
    <xf numFmtId="166" fontId="51" fillId="3" borderId="0" xfId="0" applyNumberFormat="1" applyFont="1" applyFill="1"/>
    <xf numFmtId="169" fontId="51" fillId="3" borderId="0" xfId="2" applyNumberFormat="1" applyFont="1" applyFill="1"/>
    <xf numFmtId="166" fontId="51" fillId="8" borderId="0" xfId="0" applyNumberFormat="1" applyFont="1" applyFill="1"/>
    <xf numFmtId="10" fontId="3" fillId="6" borderId="4" xfId="2" applyNumberFormat="1" applyFont="1" applyFill="1" applyBorder="1" applyAlignment="1">
      <alignment horizontal="right" vertical="center" wrapText="1" shrinkToFit="1"/>
    </xf>
    <xf numFmtId="164" fontId="3" fillId="6" borderId="4" xfId="1" applyFont="1" applyFill="1" applyBorder="1" applyAlignment="1">
      <alignment horizontal="right" vertical="center" wrapText="1" shrinkToFit="1"/>
    </xf>
    <xf numFmtId="171" fontId="3" fillId="6" borderId="4" xfId="1" applyNumberFormat="1" applyFont="1" applyFill="1" applyBorder="1" applyAlignment="1">
      <alignment horizontal="right" vertical="center" wrapText="1" shrinkToFit="1"/>
    </xf>
    <xf numFmtId="166" fontId="12" fillId="0" borderId="4" xfId="1" applyNumberFormat="1" applyFont="1" applyFill="1" applyBorder="1" applyAlignment="1">
      <alignment horizontal="right" vertical="center" wrapText="1" shrinkToFit="1"/>
    </xf>
    <xf numFmtId="166" fontId="12" fillId="3" borderId="3" xfId="1" applyNumberFormat="1" applyFont="1" applyFill="1" applyBorder="1" applyAlignment="1">
      <alignment horizontal="right" vertical="center" wrapText="1" shrinkToFit="1"/>
    </xf>
    <xf numFmtId="0" fontId="32" fillId="4" borderId="8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 wrapText="1"/>
    </xf>
    <xf numFmtId="166" fontId="12" fillId="4" borderId="2" xfId="1" applyNumberFormat="1" applyFont="1" applyFill="1" applyBorder="1" applyAlignment="1">
      <alignment horizontal="right" wrapText="1" shrinkToFit="1"/>
    </xf>
    <xf numFmtId="164" fontId="3" fillId="4" borderId="0" xfId="0" applyNumberFormat="1" applyFont="1" applyFill="1" applyAlignment="1">
      <alignment vertical="center"/>
    </xf>
    <xf numFmtId="166" fontId="26" fillId="3" borderId="0" xfId="1" applyNumberFormat="1" applyFont="1" applyFill="1" applyAlignment="1">
      <alignment horizontal="right" vertical="center" wrapText="1" shrinkToFit="1"/>
    </xf>
    <xf numFmtId="166" fontId="3" fillId="4" borderId="0" xfId="0" applyNumberFormat="1" applyFont="1" applyFill="1" applyAlignment="1">
      <alignment vertical="center"/>
    </xf>
    <xf numFmtId="0" fontId="13" fillId="6" borderId="0" xfId="0" applyFont="1" applyFill="1" applyBorder="1" applyAlignment="1">
      <alignment vertical="center" wrapText="1"/>
    </xf>
    <xf numFmtId="37" fontId="3" fillId="6" borderId="0" xfId="0" applyNumberFormat="1" applyFont="1" applyFill="1" applyAlignment="1">
      <alignment horizontal="right" vertical="center" wrapText="1" shrinkToFi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37" fontId="8" fillId="0" borderId="0" xfId="0" applyNumberFormat="1" applyFont="1" applyFill="1" applyAlignment="1">
      <alignment horizontal="right" vertical="center" wrapText="1" shrinkToFit="1"/>
    </xf>
    <xf numFmtId="0" fontId="8" fillId="0" borderId="0" xfId="0" applyFont="1" applyFill="1" applyAlignment="1">
      <alignment horizontal="right" vertical="center" wrapText="1" shrinkToFit="1"/>
    </xf>
    <xf numFmtId="166" fontId="3" fillId="0" borderId="0" xfId="4" applyNumberFormat="1" applyFont="1" applyFill="1" applyAlignment="1">
      <alignment horizontal="right" wrapText="1" shrinkToFit="1"/>
    </xf>
    <xf numFmtId="173" fontId="8" fillId="0" borderId="0" xfId="5" applyNumberFormat="1" applyFont="1" applyFill="1" applyAlignment="1">
      <alignment horizontal="right" vertical="center" wrapText="1" shrinkToFit="1"/>
    </xf>
    <xf numFmtId="0" fontId="3" fillId="0" borderId="0" xfId="4" applyFont="1" applyFill="1" applyAlignment="1">
      <alignment horizontal="right" vertical="center" wrapText="1" shrinkToFit="1"/>
    </xf>
    <xf numFmtId="37" fontId="3" fillId="0" borderId="0" xfId="0" applyNumberFormat="1" applyFont="1" applyFill="1" applyAlignment="1">
      <alignment horizontal="right" vertical="center" wrapText="1" shrinkToFit="1"/>
    </xf>
    <xf numFmtId="0" fontId="3" fillId="0" borderId="0" xfId="0" applyFont="1" applyFill="1" applyAlignment="1">
      <alignment horizontal="right" vertical="center" wrapText="1" shrinkToFit="1"/>
    </xf>
    <xf numFmtId="173" fontId="3" fillId="0" borderId="0" xfId="5" applyNumberFormat="1" applyFont="1" applyFill="1" applyAlignment="1">
      <alignment horizontal="right" vertical="center" wrapText="1" shrinkToFit="1"/>
    </xf>
    <xf numFmtId="0" fontId="4" fillId="0" borderId="0" xfId="0" applyFont="1" applyFill="1" applyAlignment="1">
      <alignment wrapText="1"/>
    </xf>
    <xf numFmtId="0" fontId="13" fillId="0" borderId="0" xfId="0" applyFont="1" applyFill="1"/>
    <xf numFmtId="37" fontId="5" fillId="0" borderId="0" xfId="0" applyNumberFormat="1" applyFont="1" applyFill="1" applyAlignment="1">
      <alignment horizontal="right" wrapText="1" shrinkToFit="1"/>
    </xf>
    <xf numFmtId="0" fontId="5" fillId="0" borderId="0" xfId="0" applyFont="1" applyFill="1" applyAlignment="1">
      <alignment horizontal="right" wrapText="1" shrinkToFit="1"/>
    </xf>
    <xf numFmtId="167" fontId="5" fillId="0" borderId="0" xfId="1" applyNumberFormat="1" applyFont="1" applyFill="1" applyAlignment="1">
      <alignment horizontal="right" wrapText="1" shrinkToFit="1"/>
    </xf>
    <xf numFmtId="173" fontId="3" fillId="0" borderId="0" xfId="5" applyNumberFormat="1" applyFont="1" applyFill="1" applyAlignment="1">
      <alignment horizontal="right" wrapText="1" shrinkToFit="1"/>
    </xf>
    <xf numFmtId="37" fontId="12" fillId="0" borderId="0" xfId="0" applyNumberFormat="1" applyFont="1" applyFill="1" applyAlignment="1">
      <alignment horizontal="right" vertical="center" wrapText="1" shrinkToFit="1"/>
    </xf>
    <xf numFmtId="0" fontId="12" fillId="0" borderId="0" xfId="0" applyFont="1" applyFill="1" applyAlignment="1">
      <alignment horizontal="right" wrapText="1" shrinkToFit="1"/>
    </xf>
    <xf numFmtId="168" fontId="3" fillId="3" borderId="0" xfId="0" applyNumberFormat="1" applyFont="1" applyFill="1" applyAlignment="1">
      <alignment horizontal="right" wrapText="1" shrinkToFit="1"/>
    </xf>
    <xf numFmtId="0" fontId="3" fillId="6" borderId="0" xfId="0" applyFont="1" applyFill="1" applyAlignment="1">
      <alignment horizontal="right" wrapText="1" shrinkToFit="1"/>
    </xf>
    <xf numFmtId="164" fontId="3" fillId="3" borderId="0" xfId="1" applyFont="1" applyFill="1" applyAlignment="1">
      <alignment horizontal="right" wrapText="1" shrinkToFit="1"/>
    </xf>
    <xf numFmtId="175" fontId="3" fillId="3" borderId="0" xfId="0" applyNumberFormat="1" applyFont="1" applyFill="1"/>
    <xf numFmtId="0" fontId="13" fillId="6" borderId="4" xfId="3" applyFont="1" applyFill="1" applyBorder="1" applyAlignment="1">
      <alignment vertical="center" wrapText="1"/>
    </xf>
    <xf numFmtId="166" fontId="12" fillId="6" borderId="18" xfId="1" applyNumberFormat="1" applyFont="1" applyFill="1" applyBorder="1" applyAlignment="1">
      <alignment horizontal="right" vertical="center" wrapText="1" shrinkToFit="1"/>
    </xf>
    <xf numFmtId="9" fontId="27" fillId="6" borderId="18" xfId="2" quotePrefix="1" applyFont="1" applyFill="1" applyBorder="1" applyAlignment="1">
      <alignment horizontal="right" vertical="center" wrapText="1" shrinkToFit="1"/>
    </xf>
    <xf numFmtId="167" fontId="3" fillId="6" borderId="18" xfId="1" applyNumberFormat="1" applyFont="1" applyFill="1" applyBorder="1" applyAlignment="1">
      <alignment horizontal="right" vertical="center" wrapText="1" shrinkToFit="1"/>
    </xf>
    <xf numFmtId="169" fontId="27" fillId="6" borderId="18" xfId="2" quotePrefix="1" applyNumberFormat="1" applyFont="1" applyFill="1" applyBorder="1" applyAlignment="1">
      <alignment horizontal="right" vertical="center" wrapText="1" shrinkToFit="1"/>
    </xf>
    <xf numFmtId="168" fontId="3" fillId="6" borderId="9" xfId="0" applyNumberFormat="1" applyFont="1" applyFill="1" applyBorder="1" applyAlignment="1">
      <alignment horizontal="right" vertical="center" wrapText="1" shrinkToFit="1"/>
    </xf>
    <xf numFmtId="166" fontId="12" fillId="6" borderId="9" xfId="1" applyNumberFormat="1" applyFont="1" applyFill="1" applyBorder="1" applyAlignment="1">
      <alignment horizontal="right" vertical="center" wrapText="1" shrinkToFit="1"/>
    </xf>
    <xf numFmtId="167" fontId="3" fillId="6" borderId="9" xfId="1" applyNumberFormat="1" applyFont="1" applyFill="1" applyBorder="1" applyAlignment="1">
      <alignment horizontal="right" vertical="center" wrapText="1" shrinkToFit="1"/>
    </xf>
    <xf numFmtId="166" fontId="3" fillId="0" borderId="4" xfId="1" applyNumberFormat="1" applyFont="1" applyFill="1" applyBorder="1" applyAlignment="1">
      <alignment horizontal="right" vertical="center" wrapText="1" shrinkToFit="1"/>
    </xf>
    <xf numFmtId="167" fontId="3" fillId="0" borderId="4" xfId="1" applyNumberFormat="1" applyFont="1" applyBorder="1" applyAlignment="1">
      <alignment horizontal="right" vertical="center" wrapText="1" shrinkToFit="1"/>
    </xf>
    <xf numFmtId="167" fontId="3" fillId="0" borderId="4" xfId="1" applyNumberFormat="1" applyFont="1" applyFill="1" applyBorder="1" applyAlignment="1">
      <alignment horizontal="right" vertical="center" wrapText="1" shrinkToFit="1"/>
    </xf>
    <xf numFmtId="0" fontId="3" fillId="6" borderId="5" xfId="0" applyFont="1" applyFill="1" applyBorder="1" applyAlignment="1">
      <alignment horizontal="left" vertical="center" indent="1"/>
    </xf>
    <xf numFmtId="0" fontId="3" fillId="4" borderId="5" xfId="0" applyFont="1" applyFill="1" applyBorder="1" applyAlignment="1">
      <alignment vertical="center" wrapText="1"/>
    </xf>
    <xf numFmtId="169" fontId="3" fillId="6" borderId="5" xfId="2" applyNumberFormat="1" applyFont="1" applyFill="1" applyBorder="1" applyAlignment="1">
      <alignment horizontal="right" wrapText="1" shrinkToFit="1"/>
    </xf>
    <xf numFmtId="0" fontId="26" fillId="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6" borderId="0" xfId="0" applyFont="1" applyFill="1" applyBorder="1" applyAlignment="1">
      <alignment vertical="center"/>
    </xf>
    <xf numFmtId="0" fontId="44" fillId="3" borderId="0" xfId="0" applyFont="1" applyFill="1" applyBorder="1" applyAlignment="1">
      <alignment vertical="center"/>
    </xf>
    <xf numFmtId="167" fontId="12" fillId="6" borderId="0" xfId="1" applyNumberFormat="1" applyFont="1" applyFill="1" applyBorder="1" applyAlignment="1">
      <alignment horizontal="right" vertical="center" wrapText="1" shrinkToFit="1"/>
    </xf>
    <xf numFmtId="167" fontId="3" fillId="6" borderId="0" xfId="1" applyNumberFormat="1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167" fontId="12" fillId="0" borderId="0" xfId="1" applyNumberFormat="1" applyFont="1" applyFill="1" applyBorder="1" applyAlignment="1">
      <alignment horizontal="right" vertical="center" wrapText="1" shrinkToFit="1"/>
    </xf>
    <xf numFmtId="168" fontId="3" fillId="0" borderId="0" xfId="4" applyNumberFormat="1" applyFont="1" applyFill="1" applyBorder="1" applyAlignment="1">
      <alignment horizontal="right" vertical="center" wrapText="1" shrinkToFit="1"/>
    </xf>
    <xf numFmtId="167" fontId="3" fillId="0" borderId="0" xfId="1" applyNumberFormat="1" applyFont="1" applyFill="1" applyBorder="1" applyAlignment="1">
      <alignment horizontal="right" vertical="center" wrapText="1" shrinkToFit="1"/>
    </xf>
    <xf numFmtId="0" fontId="12" fillId="0" borderId="0" xfId="3" applyFont="1" applyFill="1" applyBorder="1" applyAlignment="1">
      <alignment vertical="center"/>
    </xf>
    <xf numFmtId="169" fontId="4" fillId="0" borderId="0" xfId="2" applyNumberFormat="1" applyFont="1" applyFill="1" applyBorder="1" applyAlignment="1">
      <alignment vertical="center"/>
    </xf>
    <xf numFmtId="171" fontId="13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7" fontId="13" fillId="0" borderId="0" xfId="1" applyNumberFormat="1" applyFont="1" applyFill="1" applyBorder="1" applyAlignment="1">
      <alignment vertical="center"/>
    </xf>
    <xf numFmtId="166" fontId="13" fillId="0" borderId="0" xfId="1" applyNumberFormat="1" applyFont="1" applyFill="1" applyBorder="1" applyAlignment="1">
      <alignment vertical="center"/>
    </xf>
    <xf numFmtId="0" fontId="3" fillId="0" borderId="0" xfId="4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vertical="center"/>
    </xf>
    <xf numFmtId="167" fontId="13" fillId="0" borderId="0" xfId="1" applyNumberFormat="1" applyFont="1" applyFill="1" applyBorder="1" applyAlignment="1">
      <alignment horizontal="right" vertical="center"/>
    </xf>
    <xf numFmtId="43" fontId="3" fillId="0" borderId="0" xfId="4" applyNumberFormat="1" applyFont="1" applyFill="1" applyBorder="1" applyAlignment="1">
      <alignment vertical="center"/>
    </xf>
    <xf numFmtId="167" fontId="12" fillId="0" borderId="0" xfId="1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 shrinkToFit="1"/>
    </xf>
    <xf numFmtId="0" fontId="22" fillId="4" borderId="0" xfId="4" applyFont="1" applyFill="1" applyBorder="1" applyAlignment="1">
      <alignment horizontal="left" vertical="center" wrapText="1"/>
    </xf>
    <xf numFmtId="0" fontId="21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20" fillId="4" borderId="0" xfId="3" applyFont="1" applyFill="1" applyAlignment="1">
      <alignment horizontal="left" wrapText="1"/>
    </xf>
    <xf numFmtId="17" fontId="11" fillId="4" borderId="2" xfId="0" applyNumberFormat="1" applyFont="1" applyFill="1" applyBorder="1" applyAlignment="1">
      <alignment horizontal="center" wrapText="1" shrinkToFit="1"/>
    </xf>
    <xf numFmtId="0" fontId="20" fillId="4" borderId="0" xfId="3" applyFont="1" applyFill="1" applyAlignment="1">
      <alignment horizontal="left"/>
    </xf>
    <xf numFmtId="0" fontId="30" fillId="4" borderId="0" xfId="3" applyFont="1" applyFill="1" applyAlignment="1">
      <alignment horizontal="center"/>
    </xf>
    <xf numFmtId="0" fontId="33" fillId="4" borderId="0" xfId="3" applyFont="1" applyFill="1" applyAlignment="1">
      <alignment horizontal="center" wrapText="1"/>
    </xf>
    <xf numFmtId="0" fontId="33" fillId="0" borderId="0" xfId="3" applyFont="1" applyAlignment="1">
      <alignment horizontal="center"/>
    </xf>
    <xf numFmtId="0" fontId="34" fillId="4" borderId="0" xfId="3" applyFont="1" applyFill="1" applyAlignment="1">
      <alignment horizontal="center"/>
    </xf>
    <xf numFmtId="0" fontId="48" fillId="4" borderId="0" xfId="4" applyFont="1" applyFill="1" applyAlignment="1">
      <alignment horizontal="center"/>
    </xf>
    <xf numFmtId="0" fontId="35" fillId="4" borderId="0" xfId="4" applyFont="1" applyFill="1" applyAlignment="1">
      <alignment horizontal="center"/>
    </xf>
    <xf numFmtId="0" fontId="50" fillId="5" borderId="0" xfId="0" applyFont="1" applyFill="1" applyAlignment="1">
      <alignment horizontal="center" vertical="center" wrapText="1" shrinkToFit="1"/>
    </xf>
    <xf numFmtId="0" fontId="50" fillId="5" borderId="16" xfId="0" applyFont="1" applyFill="1" applyBorder="1" applyAlignment="1">
      <alignment horizontal="center" vertical="center" wrapText="1" shrinkToFit="1"/>
    </xf>
    <xf numFmtId="0" fontId="50" fillId="5" borderId="8" xfId="0" applyFont="1" applyFill="1" applyBorder="1" applyAlignment="1">
      <alignment horizontal="center" vertical="center" wrapText="1" shrinkToFit="1"/>
    </xf>
    <xf numFmtId="0" fontId="50" fillId="5" borderId="17" xfId="0" applyFont="1" applyFill="1" applyBorder="1" applyAlignment="1">
      <alignment horizontal="center" vertical="center" wrapText="1" shrinkToFit="1"/>
    </xf>
    <xf numFmtId="0" fontId="51" fillId="4" borderId="0" xfId="0" applyFont="1" applyFill="1" applyAlignment="1">
      <alignment horizontal="center"/>
    </xf>
    <xf numFmtId="0" fontId="20" fillId="4" borderId="0" xfId="0" applyFont="1" applyFill="1" applyAlignment="1">
      <alignment horizontal="left" wrapText="1"/>
    </xf>
    <xf numFmtId="0" fontId="22" fillId="4" borderId="0" xfId="4" applyFont="1" applyFill="1" applyAlignment="1">
      <alignment horizontal="left" vertical="top" wrapText="1"/>
    </xf>
    <xf numFmtId="0" fontId="22" fillId="4" borderId="0" xfId="4" applyFont="1" applyFill="1" applyAlignment="1">
      <alignment horizontal="left" vertical="center" wrapText="1"/>
    </xf>
    <xf numFmtId="0" fontId="5" fillId="5" borderId="0" xfId="4" applyFont="1" applyFill="1" applyAlignment="1">
      <alignment horizontal="center" vertical="center" wrapText="1" shrinkToFit="1"/>
    </xf>
    <xf numFmtId="0" fontId="20" fillId="4" borderId="0" xfId="0" applyFont="1" applyFill="1" applyAlignment="1">
      <alignment horizontal="left" vertical="center" wrapText="1"/>
    </xf>
    <xf numFmtId="0" fontId="5" fillId="5" borderId="0" xfId="4" applyFont="1" applyFill="1" applyAlignment="1">
      <alignment horizontal="center" vertical="center" shrinkToFit="1"/>
    </xf>
    <xf numFmtId="0" fontId="22" fillId="0" borderId="0" xfId="4" applyFont="1" applyFill="1" applyBorder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5" borderId="0" xfId="3" applyFont="1" applyFill="1" applyAlignment="1">
      <alignment horizontal="center" vertical="center"/>
    </xf>
    <xf numFmtId="14" fontId="45" fillId="0" borderId="1" xfId="3" quotePrefix="1" applyNumberFormat="1" applyFont="1" applyBorder="1" applyAlignment="1">
      <alignment horizontal="center" vertical="center" wrapText="1" shrinkToFit="1"/>
    </xf>
    <xf numFmtId="14" fontId="45" fillId="0" borderId="1" xfId="3" applyNumberFormat="1" applyFont="1" applyBorder="1" applyAlignment="1">
      <alignment horizontal="center" vertical="center" wrapText="1" shrinkToFit="1"/>
    </xf>
  </cellXfs>
  <cellStyles count="8">
    <cellStyle name="Comma" xfId="1" builtinId="3"/>
    <cellStyle name="Comma_IV-trim  2002" xfId="5" xr:uid="{00000000-0005-0000-0000-000001000000}"/>
    <cellStyle name="Normal" xfId="0" builtinId="0"/>
    <cellStyle name="Normal 2" xfId="3" xr:uid="{00000000-0005-0000-0000-000003000000}"/>
    <cellStyle name="Normal 3" xfId="6" xr:uid="{00000000-0005-0000-0000-000004000000}"/>
    <cellStyle name="Normal_IV-trim  2002" xfId="4" xr:uid="{00000000-0005-0000-0000-000006000000}"/>
    <cellStyle name="Percent" xfId="2" builtinId="5"/>
    <cellStyle name="Percent 2" xfId="7" xr:uid="{00000000-0005-0000-0000-000008000000}"/>
  </cellStyles>
  <dxfs count="0"/>
  <tableStyles count="0" defaultTableStyle="TableStyleMedium2" defaultPivotStyle="PivotStyleLight16"/>
  <colors>
    <mruColors>
      <color rgb="FFE8E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190500</xdr:rowOff>
    </xdr:from>
    <xdr:to>
      <xdr:col>18</xdr:col>
      <xdr:colOff>0</xdr:colOff>
      <xdr:row>2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200025</xdr:rowOff>
    </xdr:from>
    <xdr:to>
      <xdr:col>18</xdr:col>
      <xdr:colOff>0</xdr:colOff>
      <xdr:row>2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190500</xdr:rowOff>
    </xdr:from>
    <xdr:to>
      <xdr:col>18</xdr:col>
      <xdr:colOff>0</xdr:colOff>
      <xdr:row>2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190500</xdr:rowOff>
    </xdr:from>
    <xdr:to>
      <xdr:col>18</xdr:col>
      <xdr:colOff>0</xdr:colOff>
      <xdr:row>2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2</xdr:row>
      <xdr:rowOff>0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23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190500</xdr:rowOff>
    </xdr:from>
    <xdr:to>
      <xdr:col>18</xdr:col>
      <xdr:colOff>0</xdr:colOff>
      <xdr:row>2</xdr:row>
      <xdr:rowOff>0</xdr:rowOff>
    </xdr:to>
    <xdr:pic>
      <xdr:nvPicPr>
        <xdr:cNvPr id="7" name="Picture 1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200025</xdr:rowOff>
    </xdr:from>
    <xdr:to>
      <xdr:col>18</xdr:col>
      <xdr:colOff>0</xdr:colOff>
      <xdr:row>2</xdr:row>
      <xdr:rowOff>0</xdr:rowOff>
    </xdr:to>
    <xdr:pic>
      <xdr:nvPicPr>
        <xdr:cNvPr id="8" name="Picture 1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190500</xdr:rowOff>
    </xdr:from>
    <xdr:to>
      <xdr:col>18</xdr:col>
      <xdr:colOff>0</xdr:colOff>
      <xdr:row>2</xdr:row>
      <xdr:rowOff>0</xdr:rowOff>
    </xdr:to>
    <xdr:pic>
      <xdr:nvPicPr>
        <xdr:cNvPr id="9" name="Picture 1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190500</xdr:rowOff>
    </xdr:from>
    <xdr:to>
      <xdr:col>18</xdr:col>
      <xdr:colOff>0</xdr:colOff>
      <xdr:row>2</xdr:row>
      <xdr:rowOff>0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0</xdr:colOff>
      <xdr:row>0</xdr:row>
      <xdr:rowOff>123825</xdr:rowOff>
    </xdr:from>
    <xdr:to>
      <xdr:col>18</xdr:col>
      <xdr:colOff>0</xdr:colOff>
      <xdr:row>2</xdr:row>
      <xdr:rowOff>0</xdr:rowOff>
    </xdr:to>
    <xdr:pic>
      <xdr:nvPicPr>
        <xdr:cNvPr id="11" name="Picture 2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23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2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1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58</xdr:row>
          <xdr:rowOff>12700</xdr:rowOff>
        </xdr:from>
        <xdr:to>
          <xdr:col>5</xdr:col>
          <xdr:colOff>0</xdr:colOff>
          <xdr:row>59</xdr:row>
          <xdr:rowOff>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58</xdr:row>
          <xdr:rowOff>12700</xdr:rowOff>
        </xdr:from>
        <xdr:to>
          <xdr:col>5</xdr:col>
          <xdr:colOff>0</xdr:colOff>
          <xdr:row>59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1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1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1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1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1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34</xdr:row>
          <xdr:rowOff>0</xdr:rowOff>
        </xdr:from>
        <xdr:to>
          <xdr:col>4</xdr:col>
          <xdr:colOff>0</xdr:colOff>
          <xdr:row>34</xdr:row>
          <xdr:rowOff>50800</xdr:rowOff>
        </xdr:to>
        <xdr:sp macro="" textlink="">
          <xdr:nvSpPr>
            <xdr:cNvPr id="27650" name="Object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5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33</xdr:row>
          <xdr:rowOff>0</xdr:rowOff>
        </xdr:from>
        <xdr:to>
          <xdr:col>4</xdr:col>
          <xdr:colOff>0</xdr:colOff>
          <xdr:row>33</xdr:row>
          <xdr:rowOff>50800</xdr:rowOff>
        </xdr:to>
        <xdr:sp macro="" textlink="">
          <xdr:nvSpPr>
            <xdr:cNvPr id="27651" name="Object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5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25</xdr:row>
          <xdr:rowOff>0</xdr:rowOff>
        </xdr:from>
        <xdr:to>
          <xdr:col>4</xdr:col>
          <xdr:colOff>0</xdr:colOff>
          <xdr:row>25</xdr:row>
          <xdr:rowOff>50800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8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7" Type="http://schemas.openxmlformats.org/officeDocument/2006/relationships/oleObject" Target="../embeddings/oleObject5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4.bin"/><Relationship Id="rId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6.bin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6"/>
  <sheetViews>
    <sheetView showGridLines="0" zoomScaleNormal="100" zoomScaleSheetLayoutView="86" workbookViewId="0">
      <selection sqref="A1:O1"/>
    </sheetView>
  </sheetViews>
  <sheetFormatPr defaultColWidth="9.81640625" defaultRowHeight="10.5" x14ac:dyDescent="0.25"/>
  <cols>
    <col min="1" max="1" width="42.7265625" style="47" customWidth="1"/>
    <col min="2" max="2" width="2.7265625" style="75" customWidth="1"/>
    <col min="3" max="7" width="7.7265625" style="75" customWidth="1"/>
    <col min="8" max="8" width="7.7265625" style="159" customWidth="1"/>
    <col min="9" max="9" width="2.7265625" style="75" customWidth="1"/>
    <col min="10" max="11" width="7.7265625" style="75" customWidth="1"/>
    <col min="12" max="12" width="7.7265625" style="155" customWidth="1"/>
    <col min="13" max="15" width="7.7265625" style="75" customWidth="1"/>
    <col min="16" max="16384" width="9.81640625" style="68"/>
  </cols>
  <sheetData>
    <row r="1" spans="1:16" ht="11.15" customHeight="1" x14ac:dyDescent="0.25">
      <c r="A1" s="611" t="s">
        <v>0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</row>
    <row r="2" spans="1:16" ht="11.15" customHeight="1" x14ac:dyDescent="0.25">
      <c r="A2" s="612" t="s">
        <v>40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</row>
    <row r="3" spans="1:16" ht="11.15" customHeight="1" x14ac:dyDescent="0.25">
      <c r="A3" s="613" t="s">
        <v>41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</row>
    <row r="4" spans="1:16" ht="11.15" customHeight="1" x14ac:dyDescent="0.25">
      <c r="A4" s="69"/>
      <c r="B4" s="70"/>
      <c r="C4" s="70"/>
      <c r="D4" s="70"/>
      <c r="E4" s="70"/>
      <c r="F4" s="70"/>
      <c r="G4" s="70"/>
      <c r="H4" s="71"/>
      <c r="I4" s="70"/>
      <c r="J4" s="70"/>
      <c r="K4" s="72"/>
      <c r="L4" s="73"/>
      <c r="M4" s="74"/>
      <c r="O4" s="70"/>
    </row>
    <row r="5" spans="1:16" ht="15" customHeight="1" x14ac:dyDescent="0.25">
      <c r="A5" s="76"/>
      <c r="B5" s="77"/>
      <c r="C5" s="614" t="s">
        <v>192</v>
      </c>
      <c r="D5" s="614"/>
      <c r="E5" s="614"/>
      <c r="F5" s="614"/>
      <c r="G5" s="614"/>
      <c r="H5" s="614"/>
      <c r="I5" s="78"/>
      <c r="J5" s="614" t="s">
        <v>98</v>
      </c>
      <c r="K5" s="614"/>
      <c r="L5" s="614"/>
      <c r="M5" s="614"/>
      <c r="N5" s="614"/>
      <c r="O5" s="614"/>
    </row>
    <row r="6" spans="1:16" s="82" customFormat="1" ht="15" customHeight="1" x14ac:dyDescent="0.25">
      <c r="A6" s="79"/>
      <c r="B6" s="80"/>
      <c r="C6" s="81">
        <v>2020</v>
      </c>
      <c r="D6" s="81" t="s">
        <v>42</v>
      </c>
      <c r="E6" s="81">
        <v>2019</v>
      </c>
      <c r="F6" s="81" t="s">
        <v>42</v>
      </c>
      <c r="G6" s="81" t="s">
        <v>4</v>
      </c>
      <c r="H6" s="81" t="s">
        <v>43</v>
      </c>
      <c r="I6" s="81"/>
      <c r="J6" s="81">
        <v>2020</v>
      </c>
      <c r="K6" s="81" t="s">
        <v>42</v>
      </c>
      <c r="L6" s="81">
        <v>2019</v>
      </c>
      <c r="M6" s="81" t="s">
        <v>42</v>
      </c>
      <c r="N6" s="81" t="s">
        <v>4</v>
      </c>
      <c r="O6" s="81" t="s">
        <v>43</v>
      </c>
    </row>
    <row r="7" spans="1:16" ht="13" customHeight="1" x14ac:dyDescent="0.25">
      <c r="A7" s="83" t="s">
        <v>44</v>
      </c>
      <c r="B7" s="84"/>
      <c r="C7" s="85">
        <v>130329</v>
      </c>
      <c r="D7" s="86">
        <v>100</v>
      </c>
      <c r="E7" s="85">
        <v>132289</v>
      </c>
      <c r="F7" s="86">
        <v>100</v>
      </c>
      <c r="G7" s="86">
        <v>-1.4816046685665496</v>
      </c>
      <c r="H7" s="87">
        <v>-5.2699823870465456</v>
      </c>
      <c r="I7" s="88"/>
      <c r="J7" s="85">
        <v>492966</v>
      </c>
      <c r="K7" s="86">
        <v>100</v>
      </c>
      <c r="L7" s="85">
        <v>506711</v>
      </c>
      <c r="M7" s="86">
        <v>100</v>
      </c>
      <c r="N7" s="86">
        <v>-2.7125915956038082</v>
      </c>
      <c r="O7" s="87">
        <v>-6.2925540108774713</v>
      </c>
    </row>
    <row r="8" spans="1:16" ht="13" customHeight="1" x14ac:dyDescent="0.25">
      <c r="A8" s="89" t="s">
        <v>45</v>
      </c>
      <c r="B8" s="84"/>
      <c r="C8" s="29">
        <v>78312</v>
      </c>
      <c r="D8" s="90">
        <v>60.1</v>
      </c>
      <c r="E8" s="29">
        <v>80300</v>
      </c>
      <c r="F8" s="90">
        <v>60.7</v>
      </c>
      <c r="G8" s="90">
        <v>-2.4757160647571608</v>
      </c>
      <c r="H8" s="90"/>
      <c r="I8" s="88"/>
      <c r="J8" s="29">
        <v>303313</v>
      </c>
      <c r="K8" s="90">
        <v>61.5</v>
      </c>
      <c r="L8" s="29">
        <v>315230</v>
      </c>
      <c r="M8" s="90">
        <v>62.2</v>
      </c>
      <c r="N8" s="90">
        <v>-3.7804143006693547</v>
      </c>
      <c r="O8" s="90"/>
    </row>
    <row r="9" spans="1:16" ht="13" customHeight="1" x14ac:dyDescent="0.25">
      <c r="A9" s="91" t="s">
        <v>46</v>
      </c>
      <c r="B9" s="84"/>
      <c r="C9" s="92">
        <v>52017</v>
      </c>
      <c r="D9" s="93">
        <v>39.9</v>
      </c>
      <c r="E9" s="92">
        <v>51989</v>
      </c>
      <c r="F9" s="93">
        <v>39.299999999999997</v>
      </c>
      <c r="G9" s="93">
        <v>5.3857546788749211E-2</v>
      </c>
      <c r="H9" s="94"/>
      <c r="I9" s="88"/>
      <c r="J9" s="92">
        <v>189653</v>
      </c>
      <c r="K9" s="93">
        <v>38.5</v>
      </c>
      <c r="L9" s="92">
        <v>191481</v>
      </c>
      <c r="M9" s="93">
        <v>37.799999999999997</v>
      </c>
      <c r="N9" s="93">
        <v>-0.95466390921292721</v>
      </c>
      <c r="O9" s="95"/>
    </row>
    <row r="10" spans="1:16" ht="13" customHeight="1" x14ac:dyDescent="0.25">
      <c r="A10" s="96" t="s">
        <v>47</v>
      </c>
      <c r="B10" s="97"/>
      <c r="C10" s="98">
        <v>6836</v>
      </c>
      <c r="D10" s="99">
        <v>5.2</v>
      </c>
      <c r="E10" s="98">
        <v>5045</v>
      </c>
      <c r="F10" s="99">
        <v>3.8</v>
      </c>
      <c r="G10" s="99">
        <v>35.500495540138743</v>
      </c>
      <c r="H10" s="99"/>
      <c r="I10" s="88"/>
      <c r="J10" s="98">
        <v>22988</v>
      </c>
      <c r="K10" s="99">
        <v>4.7</v>
      </c>
      <c r="L10" s="98">
        <v>19930</v>
      </c>
      <c r="M10" s="99">
        <v>3.9</v>
      </c>
      <c r="N10" s="99">
        <v>15.343702960361272</v>
      </c>
      <c r="O10" s="99"/>
    </row>
    <row r="11" spans="1:16" ht="13" customHeight="1" x14ac:dyDescent="0.25">
      <c r="A11" s="100" t="s">
        <v>48</v>
      </c>
      <c r="B11" s="97"/>
      <c r="C11" s="85">
        <v>31412</v>
      </c>
      <c r="D11" s="86">
        <v>24.099999999999994</v>
      </c>
      <c r="E11" s="85">
        <v>32246</v>
      </c>
      <c r="F11" s="86">
        <v>24.400000000000002</v>
      </c>
      <c r="G11" s="86">
        <v>-2.5863673013707178</v>
      </c>
      <c r="H11" s="87"/>
      <c r="I11" s="88"/>
      <c r="J11" s="85">
        <v>123405</v>
      </c>
      <c r="K11" s="86">
        <v>25</v>
      </c>
      <c r="L11" s="85">
        <v>121871</v>
      </c>
      <c r="M11" s="86">
        <v>24.099999999999998</v>
      </c>
      <c r="N11" s="86">
        <v>1.2587079781080091</v>
      </c>
      <c r="O11" s="101"/>
    </row>
    <row r="12" spans="1:16" ht="13" customHeight="1" x14ac:dyDescent="0.25">
      <c r="A12" s="89" t="s">
        <v>51</v>
      </c>
      <c r="C12" s="29">
        <v>624</v>
      </c>
      <c r="D12" s="90">
        <v>0.5</v>
      </c>
      <c r="E12" s="29">
        <v>1081</v>
      </c>
      <c r="F12" s="90">
        <v>0.8</v>
      </c>
      <c r="G12" s="90">
        <v>-42.275670675300645</v>
      </c>
      <c r="H12" s="90"/>
      <c r="I12" s="88"/>
      <c r="J12" s="29">
        <v>1757</v>
      </c>
      <c r="K12" s="90">
        <v>0.4</v>
      </c>
      <c r="L12" s="29">
        <v>2528</v>
      </c>
      <c r="M12" s="90">
        <v>0.5</v>
      </c>
      <c r="N12" s="90">
        <v>-30.49841772151899</v>
      </c>
      <c r="O12" s="90"/>
    </row>
    <row r="13" spans="1:16" s="106" customFormat="1" ht="13" customHeight="1" x14ac:dyDescent="0.25">
      <c r="A13" s="104" t="s">
        <v>52</v>
      </c>
      <c r="B13" s="105"/>
      <c r="C13" s="92">
        <v>13145</v>
      </c>
      <c r="D13" s="93">
        <v>10.1</v>
      </c>
      <c r="E13" s="92">
        <v>13617</v>
      </c>
      <c r="F13" s="93">
        <v>10.3</v>
      </c>
      <c r="G13" s="93">
        <v>-3.4662554160240888</v>
      </c>
      <c r="H13" s="94">
        <v>-3.8207828449731918</v>
      </c>
      <c r="I13" s="103"/>
      <c r="J13" s="92">
        <v>41503</v>
      </c>
      <c r="K13" s="93">
        <v>8.4</v>
      </c>
      <c r="L13" s="92">
        <v>47152</v>
      </c>
      <c r="M13" s="93">
        <v>9.3000000000000007</v>
      </c>
      <c r="N13" s="93">
        <v>-11.980403800475059</v>
      </c>
      <c r="O13" s="94">
        <v>-14.426909384999442</v>
      </c>
    </row>
    <row r="14" spans="1:16" ht="13" customHeight="1" x14ac:dyDescent="0.25">
      <c r="A14" s="107" t="s">
        <v>53</v>
      </c>
      <c r="B14" s="84"/>
      <c r="C14" s="108">
        <v>-1997</v>
      </c>
      <c r="D14" s="109"/>
      <c r="E14" s="108">
        <v>908</v>
      </c>
      <c r="F14" s="110"/>
      <c r="G14" s="110" t="s">
        <v>199</v>
      </c>
      <c r="H14" s="110"/>
      <c r="I14" s="103"/>
      <c r="J14" s="108">
        <v>7656</v>
      </c>
      <c r="K14" s="109"/>
      <c r="L14" s="108">
        <v>1573</v>
      </c>
      <c r="M14" s="110"/>
      <c r="N14" s="110" t="s">
        <v>199</v>
      </c>
      <c r="O14" s="110"/>
    </row>
    <row r="15" spans="1:16" ht="13" customHeight="1" x14ac:dyDescent="0.25">
      <c r="A15" s="111" t="s">
        <v>54</v>
      </c>
      <c r="B15" s="97"/>
      <c r="C15" s="85">
        <v>5005</v>
      </c>
      <c r="D15" s="112"/>
      <c r="E15" s="85">
        <v>3665</v>
      </c>
      <c r="F15" s="86"/>
      <c r="G15" s="86">
        <v>36.562073669849937</v>
      </c>
      <c r="H15" s="87"/>
      <c r="I15" s="88"/>
      <c r="J15" s="85">
        <v>17516</v>
      </c>
      <c r="K15" s="112"/>
      <c r="L15" s="85">
        <v>14133</v>
      </c>
      <c r="M15" s="86"/>
      <c r="N15" s="86">
        <v>23.936885303898681</v>
      </c>
      <c r="O15" s="101"/>
      <c r="P15" s="587"/>
    </row>
    <row r="16" spans="1:16" ht="13" customHeight="1" x14ac:dyDescent="0.25">
      <c r="A16" s="113" t="s">
        <v>55</v>
      </c>
      <c r="B16" s="97"/>
      <c r="C16" s="98">
        <v>261</v>
      </c>
      <c r="D16" s="114"/>
      <c r="E16" s="98">
        <v>702</v>
      </c>
      <c r="F16" s="99"/>
      <c r="G16" s="99">
        <v>-62.820512820512818</v>
      </c>
      <c r="H16" s="99"/>
      <c r="I16" s="88"/>
      <c r="J16" s="98">
        <v>2100</v>
      </c>
      <c r="K16" s="114"/>
      <c r="L16" s="98">
        <v>3168</v>
      </c>
      <c r="M16" s="99"/>
      <c r="N16" s="99">
        <v>-33.712121212121218</v>
      </c>
      <c r="O16" s="99"/>
      <c r="P16" s="106"/>
    </row>
    <row r="17" spans="1:16" ht="13" customHeight="1" x14ac:dyDescent="0.25">
      <c r="A17" s="111" t="s">
        <v>56</v>
      </c>
      <c r="B17" s="97"/>
      <c r="C17" s="85">
        <v>4744</v>
      </c>
      <c r="D17" s="88"/>
      <c r="E17" s="85">
        <v>2963</v>
      </c>
      <c r="F17" s="86"/>
      <c r="G17" s="86">
        <v>60.107998650016881</v>
      </c>
      <c r="H17" s="87"/>
      <c r="I17" s="88"/>
      <c r="J17" s="85">
        <v>15416</v>
      </c>
      <c r="K17" s="88"/>
      <c r="L17" s="85">
        <v>10965</v>
      </c>
      <c r="M17" s="86"/>
      <c r="N17" s="86">
        <v>40.592795257637945</v>
      </c>
      <c r="O17" s="101"/>
      <c r="P17" s="106"/>
    </row>
    <row r="18" spans="1:16" ht="13" customHeight="1" x14ac:dyDescent="0.25">
      <c r="A18" s="113" t="s">
        <v>57</v>
      </c>
      <c r="B18" s="97"/>
      <c r="C18" s="98">
        <v>4934</v>
      </c>
      <c r="D18" s="114"/>
      <c r="E18" s="98">
        <v>2201</v>
      </c>
      <c r="F18" s="99"/>
      <c r="G18" s="99">
        <v>124.17083144025445</v>
      </c>
      <c r="H18" s="99"/>
      <c r="I18" s="88"/>
      <c r="J18" s="98">
        <v>-385</v>
      </c>
      <c r="K18" s="114"/>
      <c r="L18" s="98">
        <v>2467</v>
      </c>
      <c r="M18" s="99"/>
      <c r="N18" s="99">
        <v>-115.60599918929874</v>
      </c>
      <c r="O18" s="99"/>
      <c r="P18" s="587"/>
    </row>
    <row r="19" spans="1:16" ht="13" customHeight="1" x14ac:dyDescent="0.25">
      <c r="A19" s="115" t="s">
        <v>58</v>
      </c>
      <c r="B19" s="84"/>
      <c r="C19" s="116">
        <v>113</v>
      </c>
      <c r="D19" s="117"/>
      <c r="E19" s="116">
        <v>-8</v>
      </c>
      <c r="F19" s="118"/>
      <c r="G19" s="118" t="s">
        <v>199</v>
      </c>
      <c r="H19" s="119"/>
      <c r="I19" s="88"/>
      <c r="J19" s="116">
        <v>-120</v>
      </c>
      <c r="K19" s="117"/>
      <c r="L19" s="116">
        <v>60</v>
      </c>
      <c r="M19" s="118"/>
      <c r="N19" s="118" t="s">
        <v>199</v>
      </c>
      <c r="O19" s="120"/>
      <c r="P19" s="106"/>
    </row>
    <row r="20" spans="1:16" s="106" customFormat="1" ht="13" customHeight="1" x14ac:dyDescent="0.25">
      <c r="A20" s="107" t="s">
        <v>59</v>
      </c>
      <c r="B20" s="105"/>
      <c r="C20" s="108">
        <v>9791</v>
      </c>
      <c r="D20" s="121"/>
      <c r="E20" s="108">
        <v>5156</v>
      </c>
      <c r="F20" s="110"/>
      <c r="G20" s="110">
        <v>89.895267649340568</v>
      </c>
      <c r="H20" s="110"/>
      <c r="I20" s="103"/>
      <c r="J20" s="108">
        <v>14911</v>
      </c>
      <c r="K20" s="121"/>
      <c r="L20" s="108">
        <v>13492</v>
      </c>
      <c r="M20" s="110"/>
      <c r="N20" s="110">
        <v>10.517343611028762</v>
      </c>
      <c r="O20" s="110"/>
    </row>
    <row r="21" spans="1:16" s="128" customFormat="1" ht="22.5" customHeight="1" x14ac:dyDescent="0.25">
      <c r="A21" s="122" t="s">
        <v>141</v>
      </c>
      <c r="B21" s="123"/>
      <c r="C21" s="85">
        <v>5351</v>
      </c>
      <c r="D21" s="547"/>
      <c r="E21" s="85">
        <v>7553</v>
      </c>
      <c r="F21" s="101"/>
      <c r="G21" s="86">
        <v>-29.153978551568915</v>
      </c>
      <c r="H21" s="87"/>
      <c r="I21" s="103"/>
      <c r="J21" s="85">
        <v>18936</v>
      </c>
      <c r="K21" s="103"/>
      <c r="L21" s="85">
        <v>32087</v>
      </c>
      <c r="M21" s="101"/>
      <c r="N21" s="86">
        <v>-40.985445819179112</v>
      </c>
      <c r="O21" s="101"/>
    </row>
    <row r="22" spans="1:16" ht="13" customHeight="1" x14ac:dyDescent="0.25">
      <c r="A22" s="102" t="s">
        <v>60</v>
      </c>
      <c r="B22" s="84"/>
      <c r="C22" s="98">
        <v>3154</v>
      </c>
      <c r="D22" s="129">
        <v>0.58942253784339371</v>
      </c>
      <c r="E22" s="98">
        <v>2985</v>
      </c>
      <c r="F22" s="129">
        <v>0.39520720243611812</v>
      </c>
      <c r="G22" s="99">
        <v>5.6616415410385201</v>
      </c>
      <c r="H22" s="99"/>
      <c r="I22" s="103"/>
      <c r="J22" s="98">
        <v>14819</v>
      </c>
      <c r="K22" s="130">
        <v>0.78258343895226024</v>
      </c>
      <c r="L22" s="98">
        <v>10476</v>
      </c>
      <c r="M22" s="130">
        <v>0.32648736248324867</v>
      </c>
      <c r="N22" s="99">
        <v>41.456662848415426</v>
      </c>
      <c r="O22" s="99"/>
    </row>
    <row r="23" spans="1:16" ht="13" customHeight="1" x14ac:dyDescent="0.25">
      <c r="A23" s="131" t="s">
        <v>61</v>
      </c>
      <c r="B23" s="84"/>
      <c r="C23" s="116">
        <v>-1467</v>
      </c>
      <c r="D23" s="132"/>
      <c r="E23" s="116">
        <v>1507</v>
      </c>
      <c r="F23" s="118"/>
      <c r="G23" s="118">
        <v>-197.34571997345719</v>
      </c>
      <c r="H23" s="119"/>
      <c r="I23" s="103"/>
      <c r="J23" s="116">
        <v>-361</v>
      </c>
      <c r="K23" s="132"/>
      <c r="L23" s="116">
        <v>6437</v>
      </c>
      <c r="M23" s="118"/>
      <c r="N23" s="118">
        <v>-105.60820257884107</v>
      </c>
      <c r="O23" s="120"/>
    </row>
    <row r="24" spans="1:16" ht="13" customHeight="1" x14ac:dyDescent="0.25">
      <c r="A24" s="445" t="s">
        <v>189</v>
      </c>
      <c r="B24" s="84"/>
      <c r="C24" s="574">
        <v>730</v>
      </c>
      <c r="D24" s="577"/>
      <c r="E24" s="574">
        <v>6075</v>
      </c>
      <c r="F24" s="577"/>
      <c r="G24" s="576">
        <v>-87.983539094650212</v>
      </c>
      <c r="H24" s="576"/>
      <c r="I24" s="103"/>
      <c r="J24" s="574">
        <v>3756</v>
      </c>
      <c r="K24" s="575"/>
      <c r="L24" s="574">
        <v>28048</v>
      </c>
      <c r="M24" s="575"/>
      <c r="N24" s="576">
        <v>-86.608670849971475</v>
      </c>
      <c r="O24" s="576"/>
    </row>
    <row r="25" spans="1:16" s="106" customFormat="1" ht="13" hidden="1" customHeight="1" x14ac:dyDescent="0.25">
      <c r="A25" s="446" t="s">
        <v>139</v>
      </c>
      <c r="B25" s="105"/>
      <c r="C25" s="447">
        <v>0</v>
      </c>
      <c r="D25" s="448"/>
      <c r="E25" s="447">
        <v>0</v>
      </c>
      <c r="F25" s="120"/>
      <c r="G25" s="120">
        <v>-100</v>
      </c>
      <c r="H25" s="120"/>
      <c r="I25" s="103"/>
      <c r="J25" s="447">
        <v>0</v>
      </c>
      <c r="K25" s="448"/>
      <c r="L25" s="447">
        <v>0</v>
      </c>
      <c r="M25" s="120"/>
      <c r="N25" s="120">
        <v>-100</v>
      </c>
      <c r="O25" s="120"/>
    </row>
    <row r="26" spans="1:16" s="106" customFormat="1" ht="13" hidden="1" customHeight="1" x14ac:dyDescent="0.25">
      <c r="A26" s="445" t="s">
        <v>62</v>
      </c>
      <c r="B26" s="84"/>
      <c r="C26" s="108">
        <v>730</v>
      </c>
      <c r="D26" s="121"/>
      <c r="E26" s="108">
        <v>6075</v>
      </c>
      <c r="F26" s="110"/>
      <c r="G26" s="110">
        <v>-87.983539094650212</v>
      </c>
      <c r="H26" s="110"/>
      <c r="I26" s="103"/>
      <c r="J26" s="108">
        <v>3756</v>
      </c>
      <c r="K26" s="121"/>
      <c r="L26" s="108">
        <v>28048</v>
      </c>
      <c r="M26" s="110"/>
      <c r="N26" s="110">
        <v>-86.608670849971475</v>
      </c>
      <c r="O26" s="110"/>
    </row>
    <row r="27" spans="1:16" ht="13" customHeight="1" x14ac:dyDescent="0.25">
      <c r="A27" s="450" t="s">
        <v>63</v>
      </c>
      <c r="B27" s="105"/>
      <c r="C27" s="28">
        <v>-1245</v>
      </c>
      <c r="D27" s="452"/>
      <c r="E27" s="28">
        <v>4792</v>
      </c>
      <c r="F27" s="451"/>
      <c r="G27" s="101">
        <v>-125.98080133555926</v>
      </c>
      <c r="H27" s="101"/>
      <c r="I27" s="103"/>
      <c r="J27" s="28">
        <v>-1930</v>
      </c>
      <c r="K27" s="452"/>
      <c r="L27" s="28">
        <v>20699</v>
      </c>
      <c r="M27" s="452"/>
      <c r="N27" s="101">
        <v>-109.32412193825789</v>
      </c>
      <c r="O27" s="101"/>
    </row>
    <row r="28" spans="1:16" ht="13" customHeight="1" thickBot="1" x14ac:dyDescent="0.3">
      <c r="A28" s="133" t="s">
        <v>64</v>
      </c>
      <c r="B28" s="449"/>
      <c r="C28" s="453">
        <v>1975</v>
      </c>
      <c r="D28" s="454"/>
      <c r="E28" s="453">
        <v>1283</v>
      </c>
      <c r="F28" s="134"/>
      <c r="G28" s="134">
        <v>53.9360872954014</v>
      </c>
      <c r="H28" s="134"/>
      <c r="I28" s="103"/>
      <c r="J28" s="453">
        <v>5686</v>
      </c>
      <c r="K28" s="454"/>
      <c r="L28" s="453">
        <v>7349</v>
      </c>
      <c r="M28" s="134"/>
      <c r="N28" s="134">
        <v>-22.628929106000818</v>
      </c>
      <c r="O28" s="134"/>
    </row>
    <row r="29" spans="1:16" ht="13" customHeight="1" x14ac:dyDescent="0.25">
      <c r="A29" s="83"/>
      <c r="B29" s="84"/>
      <c r="C29" s="135"/>
      <c r="D29" s="136"/>
      <c r="E29" s="135"/>
      <c r="F29" s="137"/>
      <c r="G29" s="137"/>
      <c r="H29" s="138"/>
      <c r="I29" s="137"/>
      <c r="J29" s="135"/>
      <c r="K29" s="136"/>
      <c r="L29" s="139"/>
      <c r="M29" s="137"/>
      <c r="O29" s="140"/>
    </row>
    <row r="30" spans="1:16" ht="13" customHeight="1" x14ac:dyDescent="0.25">
      <c r="A30" s="141" t="s">
        <v>65</v>
      </c>
      <c r="C30" s="81">
        <v>2020</v>
      </c>
      <c r="D30" s="81" t="s">
        <v>42</v>
      </c>
      <c r="E30" s="81">
        <v>2019</v>
      </c>
      <c r="F30" s="81" t="s">
        <v>42</v>
      </c>
      <c r="G30" s="81" t="s">
        <v>4</v>
      </c>
      <c r="H30" s="81" t="s">
        <v>43</v>
      </c>
      <c r="I30" s="142"/>
      <c r="J30" s="81">
        <v>2020</v>
      </c>
      <c r="K30" s="81" t="s">
        <v>42</v>
      </c>
      <c r="L30" s="81">
        <v>2019</v>
      </c>
      <c r="M30" s="81" t="s">
        <v>42</v>
      </c>
      <c r="N30" s="81" t="s">
        <v>4</v>
      </c>
      <c r="O30" s="81" t="s">
        <v>43</v>
      </c>
    </row>
    <row r="31" spans="1:16" ht="13" customHeight="1" x14ac:dyDescent="0.25">
      <c r="A31" s="143" t="s">
        <v>66</v>
      </c>
      <c r="B31" s="84"/>
      <c r="C31" s="116">
        <v>13145</v>
      </c>
      <c r="D31" s="144">
        <v>10.1</v>
      </c>
      <c r="E31" s="116">
        <v>13617</v>
      </c>
      <c r="F31" s="144">
        <v>10.3</v>
      </c>
      <c r="G31" s="119">
        <v>-3.4662554160240888</v>
      </c>
      <c r="H31" s="119">
        <v>-3.8207828449731918</v>
      </c>
      <c r="I31" s="103"/>
      <c r="J31" s="116">
        <v>41503</v>
      </c>
      <c r="K31" s="144">
        <v>8.4</v>
      </c>
      <c r="L31" s="116">
        <v>47152</v>
      </c>
      <c r="M31" s="144">
        <v>9.3000000000000007</v>
      </c>
      <c r="N31" s="119">
        <v>-11.980403800475059</v>
      </c>
      <c r="O31" s="119">
        <v>-14.426909384999442</v>
      </c>
    </row>
    <row r="32" spans="1:16" ht="13" customHeight="1" x14ac:dyDescent="0.25">
      <c r="A32" s="145" t="s">
        <v>67</v>
      </c>
      <c r="C32" s="98">
        <v>6279</v>
      </c>
      <c r="D32" s="146">
        <v>4.8</v>
      </c>
      <c r="E32" s="98">
        <v>5942</v>
      </c>
      <c r="F32" s="146">
        <v>4.5</v>
      </c>
      <c r="G32" s="146">
        <v>5.6714910804442908</v>
      </c>
      <c r="H32" s="147"/>
      <c r="I32" s="103"/>
      <c r="J32" s="98">
        <v>25006</v>
      </c>
      <c r="K32" s="146">
        <v>5.0999999999999996</v>
      </c>
      <c r="L32" s="98">
        <v>23344</v>
      </c>
      <c r="M32" s="146">
        <v>4.5999999999999996</v>
      </c>
      <c r="N32" s="99">
        <v>7.1196024674434533</v>
      </c>
      <c r="O32" s="147"/>
    </row>
    <row r="33" spans="1:15" ht="13" customHeight="1" x14ac:dyDescent="0.25">
      <c r="A33" s="148" t="s">
        <v>68</v>
      </c>
      <c r="B33" s="84"/>
      <c r="C33" s="116">
        <v>1514</v>
      </c>
      <c r="D33" s="144">
        <v>1.200000000000002</v>
      </c>
      <c r="E33" s="116">
        <v>1555</v>
      </c>
      <c r="F33" s="144">
        <v>1.1999999999999993</v>
      </c>
      <c r="G33" s="119">
        <v>-2.6366559485530572</v>
      </c>
      <c r="H33" s="149"/>
      <c r="I33" s="103"/>
      <c r="J33" s="116">
        <v>5463.5</v>
      </c>
      <c r="K33" s="144">
        <v>1.0999999999999996</v>
      </c>
      <c r="L33" s="116">
        <v>4944</v>
      </c>
      <c r="M33" s="144">
        <v>1</v>
      </c>
      <c r="N33" s="119">
        <v>10.507686084142387</v>
      </c>
      <c r="O33" s="149"/>
    </row>
    <row r="34" spans="1:15" ht="13" customHeight="1" x14ac:dyDescent="0.25">
      <c r="A34" s="150" t="s">
        <v>197</v>
      </c>
      <c r="B34" s="84"/>
      <c r="C34" s="579">
        <v>20938</v>
      </c>
      <c r="D34" s="578">
        <v>16.100000000000001</v>
      </c>
      <c r="E34" s="579">
        <v>21114</v>
      </c>
      <c r="F34" s="578">
        <v>16</v>
      </c>
      <c r="G34" s="580">
        <v>-0.83357014303305776</v>
      </c>
      <c r="H34" s="580">
        <v>-3.4082504499384214</v>
      </c>
      <c r="I34" s="151"/>
      <c r="J34" s="98">
        <v>71972.5</v>
      </c>
      <c r="K34" s="146">
        <v>14.6</v>
      </c>
      <c r="L34" s="98">
        <v>75440</v>
      </c>
      <c r="M34" s="146">
        <v>14.9</v>
      </c>
      <c r="N34" s="99">
        <v>-4.5963679745493096</v>
      </c>
      <c r="O34" s="99">
        <v>-7.5970220554375967</v>
      </c>
    </row>
    <row r="35" spans="1:15" s="106" customFormat="1" ht="13" customHeight="1" thickBot="1" x14ac:dyDescent="0.3">
      <c r="A35" s="152" t="s">
        <v>70</v>
      </c>
      <c r="B35" s="153"/>
      <c r="C35" s="541">
        <v>6376.5987058805849</v>
      </c>
      <c r="D35" s="541"/>
      <c r="E35" s="541">
        <v>8616.5737598547967</v>
      </c>
      <c r="F35" s="541"/>
      <c r="G35" s="583">
        <v>-25.996122315001912</v>
      </c>
      <c r="H35" s="581"/>
      <c r="I35" s="155"/>
      <c r="J35" s="541">
        <v>20892.610684682528</v>
      </c>
      <c r="K35" s="541"/>
      <c r="L35" s="541">
        <v>25579.294132651361</v>
      </c>
      <c r="M35" s="541"/>
      <c r="N35" s="583">
        <v>-18.322176615446139</v>
      </c>
      <c r="O35" s="581"/>
    </row>
    <row r="36" spans="1:15" s="106" customFormat="1" ht="13" customHeight="1" x14ac:dyDescent="0.25">
      <c r="A36" s="156"/>
      <c r="B36" s="155"/>
      <c r="C36" s="103"/>
      <c r="D36" s="155"/>
      <c r="E36" s="88"/>
      <c r="F36" s="140"/>
      <c r="G36" s="86"/>
      <c r="H36" s="157"/>
      <c r="I36" s="155"/>
      <c r="J36" s="103"/>
      <c r="K36" s="155"/>
      <c r="L36" s="88"/>
      <c r="M36" s="140"/>
      <c r="N36" s="86"/>
      <c r="O36" s="157"/>
    </row>
    <row r="37" spans="1:15" ht="11.15" customHeight="1" x14ac:dyDescent="0.25">
      <c r="A37" s="615" t="s">
        <v>195</v>
      </c>
      <c r="B37" s="615"/>
      <c r="C37" s="615"/>
      <c r="D37" s="615"/>
      <c r="E37" s="615"/>
      <c r="F37" s="615"/>
      <c r="G37" s="615"/>
      <c r="H37" s="615"/>
      <c r="I37" s="615"/>
      <c r="J37" s="615"/>
      <c r="K37" s="615"/>
      <c r="L37" s="615"/>
      <c r="M37" s="615"/>
      <c r="N37" s="615"/>
      <c r="O37" s="615"/>
    </row>
    <row r="38" spans="1:15" s="162" customFormat="1" ht="10.5" customHeight="1" x14ac:dyDescent="0.25">
      <c r="A38" s="616" t="s">
        <v>176</v>
      </c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163"/>
    </row>
    <row r="39" spans="1:15" ht="11.15" customHeight="1" x14ac:dyDescent="0.25">
      <c r="A39" s="616" t="s">
        <v>71</v>
      </c>
      <c r="B39" s="616"/>
      <c r="C39" s="616"/>
      <c r="D39" s="616"/>
      <c r="E39" s="616"/>
      <c r="F39" s="616"/>
      <c r="G39" s="616"/>
      <c r="H39" s="616"/>
      <c r="I39" s="616"/>
      <c r="J39" s="616"/>
      <c r="K39" s="616"/>
      <c r="L39" s="616"/>
      <c r="M39" s="616"/>
      <c r="N39" s="616"/>
      <c r="O39" s="165"/>
    </row>
    <row r="40" spans="1:15" ht="11.15" customHeight="1" x14ac:dyDescent="0.25">
      <c r="A40" s="618" t="s">
        <v>180</v>
      </c>
      <c r="B40" s="618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8"/>
      <c r="O40" s="164"/>
    </row>
    <row r="41" spans="1:15" ht="11.15" customHeight="1" x14ac:dyDescent="0.25">
      <c r="A41" s="617"/>
      <c r="B41" s="617"/>
      <c r="C41" s="617"/>
      <c r="D41" s="617"/>
      <c r="E41" s="617"/>
      <c r="F41" s="617"/>
      <c r="G41" s="617"/>
      <c r="H41" s="617"/>
      <c r="I41" s="164"/>
      <c r="J41" s="166"/>
      <c r="K41" s="164"/>
      <c r="L41" s="165"/>
      <c r="M41" s="164"/>
      <c r="N41" s="164"/>
      <c r="O41" s="164"/>
    </row>
    <row r="42" spans="1:15" x14ac:dyDescent="0.25">
      <c r="C42" s="167"/>
      <c r="J42" s="168"/>
      <c r="K42" s="78"/>
    </row>
    <row r="44" spans="1:15" x14ac:dyDescent="0.25">
      <c r="F44" s="167"/>
      <c r="J44" s="88"/>
    </row>
    <row r="45" spans="1:15" x14ac:dyDescent="0.25">
      <c r="J45" s="169"/>
    </row>
    <row r="46" spans="1:15" x14ac:dyDescent="0.25">
      <c r="J46" s="457"/>
    </row>
  </sheetData>
  <mergeCells count="10">
    <mergeCell ref="A37:O37"/>
    <mergeCell ref="A38:N38"/>
    <mergeCell ref="A41:H41"/>
    <mergeCell ref="A39:N39"/>
    <mergeCell ref="A40:N40"/>
    <mergeCell ref="A1:O1"/>
    <mergeCell ref="A2:O2"/>
    <mergeCell ref="A3:O3"/>
    <mergeCell ref="C5:H5"/>
    <mergeCell ref="J5:O5"/>
  </mergeCells>
  <pageMargins left="0.19685039370078741" right="0.31496062992125984" top="0.78740157480314965" bottom="0.23622047244094491" header="0" footer="0"/>
  <pageSetup scale="73" orientation="portrait" r:id="rId1"/>
  <headerFooter alignWithMargins="0"/>
  <customProperties>
    <customPr name="SheetOptions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46"/>
  <sheetViews>
    <sheetView showGridLines="0" zoomScale="120" zoomScaleNormal="120" zoomScaleSheetLayoutView="150" workbookViewId="0">
      <selection activeCell="F15" sqref="F15"/>
    </sheetView>
  </sheetViews>
  <sheetFormatPr defaultColWidth="9.81640625" defaultRowHeight="10.5" x14ac:dyDescent="0.25"/>
  <cols>
    <col min="1" max="1" width="25.7265625" style="302" customWidth="1"/>
    <col min="2" max="2" width="1.7265625" style="268" customWidth="1"/>
    <col min="3" max="4" width="11.1796875" style="271" customWidth="1"/>
    <col min="5" max="5" width="1.7265625" style="301" customWidth="1"/>
    <col min="6" max="7" width="11.1796875" style="271" customWidth="1"/>
    <col min="8" max="8" width="1.7265625" style="301" customWidth="1"/>
    <col min="9" max="10" width="11.1796875" style="271" customWidth="1"/>
    <col min="11" max="11" width="11.26953125" style="268" customWidth="1"/>
    <col min="12" max="12" width="13.7265625" style="263" customWidth="1"/>
    <col min="13" max="13" width="17.453125" style="268" customWidth="1"/>
    <col min="14" max="14" width="18" style="268" customWidth="1"/>
    <col min="15" max="15" width="13.1796875" style="268" customWidth="1"/>
    <col min="16" max="17" width="11.26953125" style="268" customWidth="1"/>
    <col min="18" max="18" width="19" style="268" customWidth="1"/>
    <col min="19" max="19" width="13.54296875" style="263" customWidth="1"/>
    <col min="20" max="16384" width="9.81640625" style="263"/>
  </cols>
  <sheetData>
    <row r="1" spans="1:21" ht="11.15" customHeight="1" x14ac:dyDescent="0.25">
      <c r="A1" s="641" t="s">
        <v>0</v>
      </c>
      <c r="B1" s="641"/>
      <c r="C1" s="641"/>
      <c r="D1" s="641"/>
      <c r="E1" s="641"/>
      <c r="F1" s="641"/>
      <c r="G1" s="641"/>
      <c r="H1" s="641"/>
      <c r="I1" s="641"/>
      <c r="J1" s="641"/>
      <c r="K1" s="260"/>
      <c r="L1" s="261"/>
      <c r="M1" s="261"/>
      <c r="N1" s="261"/>
      <c r="O1" s="261"/>
      <c r="P1" s="261"/>
      <c r="Q1" s="262"/>
      <c r="R1" s="263"/>
      <c r="S1" s="264"/>
      <c r="T1" s="264"/>
      <c r="U1" s="264"/>
    </row>
    <row r="2" spans="1:21" ht="11.15" customHeight="1" x14ac:dyDescent="0.25">
      <c r="A2" s="642" t="s">
        <v>109</v>
      </c>
      <c r="B2" s="642"/>
      <c r="C2" s="642"/>
      <c r="D2" s="642"/>
      <c r="E2" s="642"/>
      <c r="F2" s="642"/>
      <c r="G2" s="642"/>
      <c r="H2" s="642"/>
      <c r="I2" s="642"/>
      <c r="J2" s="642"/>
      <c r="K2" s="263"/>
      <c r="L2" s="265"/>
      <c r="M2" s="265"/>
      <c r="N2" s="265"/>
      <c r="O2" s="265"/>
      <c r="P2" s="265"/>
      <c r="Q2" s="260"/>
      <c r="R2" s="261"/>
      <c r="S2" s="266"/>
      <c r="T2" s="266"/>
      <c r="U2" s="266"/>
    </row>
    <row r="3" spans="1:21" ht="11.15" customHeight="1" x14ac:dyDescent="0.25">
      <c r="A3" s="267"/>
      <c r="B3" s="267"/>
      <c r="C3" s="267"/>
      <c r="D3" s="267"/>
      <c r="E3" s="267"/>
      <c r="F3" s="267"/>
      <c r="G3" s="267"/>
      <c r="H3" s="267"/>
      <c r="I3" s="267"/>
      <c r="J3" s="267"/>
    </row>
    <row r="4" spans="1:21" ht="15" customHeight="1" x14ac:dyDescent="0.25">
      <c r="A4" s="269"/>
      <c r="B4" s="269"/>
      <c r="C4" s="643" t="s">
        <v>110</v>
      </c>
      <c r="D4" s="643"/>
      <c r="E4" s="267"/>
      <c r="F4" s="643" t="s">
        <v>111</v>
      </c>
      <c r="G4" s="643"/>
      <c r="H4" s="643"/>
      <c r="I4" s="643"/>
      <c r="J4" s="643"/>
    </row>
    <row r="5" spans="1:21" ht="15" customHeight="1" x14ac:dyDescent="0.25">
      <c r="A5" s="267"/>
      <c r="B5" s="270"/>
      <c r="C5" s="481" t="s">
        <v>196</v>
      </c>
      <c r="D5" s="481" t="s">
        <v>200</v>
      </c>
      <c r="E5" s="272"/>
      <c r="F5" s="644" t="s">
        <v>190</v>
      </c>
      <c r="G5" s="645"/>
      <c r="H5" s="272"/>
      <c r="I5" s="645" t="s">
        <v>162</v>
      </c>
      <c r="J5" s="645"/>
    </row>
    <row r="6" spans="1:21" s="275" customFormat="1" ht="15" customHeight="1" x14ac:dyDescent="0.25">
      <c r="A6" s="273"/>
      <c r="B6" s="274"/>
      <c r="E6" s="276"/>
      <c r="F6" s="277" t="s">
        <v>112</v>
      </c>
      <c r="G6" s="277" t="s">
        <v>113</v>
      </c>
      <c r="H6" s="278"/>
      <c r="I6" s="277" t="s">
        <v>112</v>
      </c>
      <c r="J6" s="277" t="s">
        <v>113</v>
      </c>
      <c r="K6" s="273"/>
      <c r="M6" s="273"/>
      <c r="N6" s="273"/>
      <c r="O6" s="273"/>
      <c r="P6" s="273"/>
      <c r="Q6" s="273"/>
      <c r="R6" s="273"/>
    </row>
    <row r="7" spans="1:21" ht="13" customHeight="1" x14ac:dyDescent="0.25">
      <c r="A7" s="279" t="s">
        <v>106</v>
      </c>
      <c r="B7" s="280"/>
      <c r="C7" s="281">
        <v>1.007205354391183E-2</v>
      </c>
      <c r="D7" s="281">
        <v>3.1500740888668055E-2</v>
      </c>
      <c r="E7" s="282"/>
      <c r="F7" s="151">
        <v>19.948699999999999</v>
      </c>
      <c r="G7" s="283">
        <v>1</v>
      </c>
      <c r="H7" s="284"/>
      <c r="I7" s="151">
        <v>18.845199999999998</v>
      </c>
      <c r="J7" s="283">
        <v>1</v>
      </c>
      <c r="K7" s="474"/>
    </row>
    <row r="8" spans="1:21" ht="13" customHeight="1" x14ac:dyDescent="0.25">
      <c r="A8" s="285" t="s">
        <v>107</v>
      </c>
      <c r="B8" s="280"/>
      <c r="C8" s="286">
        <v>4.2377144094085661E-3</v>
      </c>
      <c r="D8" s="286">
        <v>1.6185094464534755E-2</v>
      </c>
      <c r="E8" s="282"/>
      <c r="F8" s="287">
        <v>3432.5</v>
      </c>
      <c r="G8" s="288">
        <v>5.8117115804806989E-3</v>
      </c>
      <c r="H8" s="284"/>
      <c r="I8" s="287">
        <v>3277.14</v>
      </c>
      <c r="J8" s="288">
        <v>5.7505019620766882E-3</v>
      </c>
      <c r="K8" s="474"/>
    </row>
    <row r="9" spans="1:21" ht="13" customHeight="1" x14ac:dyDescent="0.25">
      <c r="A9" s="289" t="s">
        <v>104</v>
      </c>
      <c r="B9" s="280"/>
      <c r="C9" s="281">
        <v>3.5563470916844864E-2</v>
      </c>
      <c r="D9" s="281">
        <v>4.5174698985520623E-2</v>
      </c>
      <c r="E9" s="282"/>
      <c r="F9" s="151">
        <v>5.1966999999999999</v>
      </c>
      <c r="G9" s="283">
        <v>3.8387245752111916</v>
      </c>
      <c r="H9" s="284"/>
      <c r="I9" s="151">
        <v>4.0307000000000004</v>
      </c>
      <c r="J9" s="283">
        <v>4.675416180812265</v>
      </c>
      <c r="K9" s="474"/>
    </row>
    <row r="10" spans="1:21" ht="13" customHeight="1" x14ac:dyDescent="0.25">
      <c r="A10" s="291" t="s">
        <v>108</v>
      </c>
      <c r="B10" s="290"/>
      <c r="C10" s="286">
        <v>9.1074673761596836E-2</v>
      </c>
      <c r="D10" s="286">
        <v>0.36140589263597667</v>
      </c>
      <c r="E10" s="282"/>
      <c r="F10" s="287">
        <v>84.15</v>
      </c>
      <c r="G10" s="288">
        <v>0.2370612002376708</v>
      </c>
      <c r="H10" s="284"/>
      <c r="I10" s="287">
        <v>59.89</v>
      </c>
      <c r="J10" s="288">
        <v>0.31466354984137584</v>
      </c>
      <c r="K10" s="474"/>
    </row>
    <row r="11" spans="1:21" ht="13" customHeight="1" x14ac:dyDescent="0.25">
      <c r="A11" s="289" t="s">
        <v>114</v>
      </c>
      <c r="B11" s="290"/>
      <c r="C11" s="281">
        <v>1.3561582588794918E-2</v>
      </c>
      <c r="D11" s="281">
        <v>2.9712559434357244E-2</v>
      </c>
      <c r="E11" s="282"/>
      <c r="F11" s="151">
        <v>711.24</v>
      </c>
      <c r="G11" s="283">
        <v>2.8047775715651535E-2</v>
      </c>
      <c r="H11" s="284"/>
      <c r="I11" s="151">
        <v>744.62</v>
      </c>
      <c r="J11" s="283">
        <v>2.5308479492895702E-2</v>
      </c>
      <c r="K11" s="474"/>
    </row>
    <row r="12" spans="1:21" ht="13" customHeight="1" thickBot="1" x14ac:dyDescent="0.3">
      <c r="A12" s="573" t="s">
        <v>115</v>
      </c>
      <c r="B12" s="292"/>
      <c r="C12" s="538">
        <v>6.7811056178752604E-3</v>
      </c>
      <c r="D12" s="538">
        <v>-2.7502426803185376E-3</v>
      </c>
      <c r="E12" s="293"/>
      <c r="F12" s="539">
        <v>0.81352538405386332</v>
      </c>
      <c r="G12" s="540">
        <v>24.5213</v>
      </c>
      <c r="H12" s="294"/>
      <c r="I12" s="539">
        <v>0.89219451000000005</v>
      </c>
      <c r="J12" s="540">
        <v>21.122299889516242</v>
      </c>
      <c r="K12" s="474"/>
    </row>
    <row r="13" spans="1:21" ht="11.15" customHeight="1" x14ac:dyDescent="0.25">
      <c r="A13" s="295"/>
      <c r="B13" s="295"/>
      <c r="C13" s="296"/>
      <c r="D13" s="296"/>
      <c r="E13" s="297"/>
      <c r="F13" s="298"/>
      <c r="G13" s="299"/>
      <c r="H13" s="300"/>
      <c r="I13" s="298"/>
      <c r="J13" s="299"/>
    </row>
    <row r="14" spans="1:21" ht="11.15" customHeight="1" x14ac:dyDescent="0.25">
      <c r="A14" s="640" t="s">
        <v>116</v>
      </c>
      <c r="B14" s="640"/>
      <c r="C14" s="640"/>
      <c r="D14" s="640"/>
      <c r="E14" s="640"/>
      <c r="F14" s="640"/>
      <c r="G14" s="640"/>
      <c r="H14" s="640"/>
      <c r="I14" s="640"/>
      <c r="J14" s="640"/>
    </row>
    <row r="15" spans="1:21" ht="11.15" customHeight="1" x14ac:dyDescent="0.25">
      <c r="A15" s="83"/>
      <c r="B15" s="228"/>
    </row>
    <row r="16" spans="1:21" ht="11.15" customHeight="1" x14ac:dyDescent="0.25"/>
    <row r="17" spans="1:17" ht="11.15" customHeight="1" x14ac:dyDescent="0.25"/>
    <row r="18" spans="1:17" ht="11.15" customHeight="1" x14ac:dyDescent="0.25"/>
    <row r="19" spans="1:17" ht="11.15" customHeight="1" x14ac:dyDescent="0.25"/>
    <row r="20" spans="1:17" ht="11.15" customHeight="1" x14ac:dyDescent="0.25"/>
    <row r="21" spans="1:17" ht="11.15" customHeight="1" x14ac:dyDescent="0.25"/>
    <row r="22" spans="1:17" ht="11.15" customHeight="1" x14ac:dyDescent="0.25"/>
    <row r="23" spans="1:17" ht="11.15" customHeight="1" x14ac:dyDescent="0.25"/>
    <row r="24" spans="1:17" x14ac:dyDescent="0.25">
      <c r="A24" s="303"/>
      <c r="B24" s="304"/>
      <c r="C24" s="305"/>
    </row>
    <row r="27" spans="1:17" x14ac:dyDescent="0.25">
      <c r="A27" s="303"/>
      <c r="B27" s="304"/>
      <c r="C27" s="305"/>
    </row>
    <row r="28" spans="1:17" x14ac:dyDescent="0.25">
      <c r="A28" s="303"/>
      <c r="B28" s="304"/>
      <c r="C28" s="305"/>
    </row>
    <row r="29" spans="1:17" x14ac:dyDescent="0.25">
      <c r="A29" s="303"/>
      <c r="B29" s="304"/>
      <c r="C29" s="305"/>
    </row>
    <row r="30" spans="1:17" x14ac:dyDescent="0.25">
      <c r="A30" s="303"/>
      <c r="B30" s="304"/>
      <c r="C30" s="305"/>
    </row>
    <row r="31" spans="1:17" x14ac:dyDescent="0.25">
      <c r="F31" s="306"/>
      <c r="M31" s="307"/>
      <c r="O31" s="308"/>
      <c r="P31" s="308"/>
      <c r="Q31" s="308"/>
    </row>
    <row r="32" spans="1:17" x14ac:dyDescent="0.25">
      <c r="K32" s="263"/>
      <c r="M32" s="307"/>
      <c r="O32" s="308"/>
      <c r="P32" s="308"/>
      <c r="Q32" s="308"/>
    </row>
    <row r="33" spans="1:18" x14ac:dyDescent="0.25">
      <c r="K33" s="263"/>
      <c r="M33" s="262"/>
      <c r="R33" s="308"/>
    </row>
    <row r="35" spans="1:18" x14ac:dyDescent="0.25">
      <c r="F35" s="306"/>
    </row>
    <row r="36" spans="1:18" x14ac:dyDescent="0.25">
      <c r="M36" s="263"/>
      <c r="N36" s="263"/>
      <c r="O36" s="263"/>
      <c r="P36" s="263"/>
      <c r="Q36" s="263"/>
    </row>
    <row r="37" spans="1:18" x14ac:dyDescent="0.25">
      <c r="M37" s="263"/>
      <c r="N37" s="263"/>
      <c r="O37" s="263"/>
      <c r="P37" s="263"/>
      <c r="Q37" s="263"/>
      <c r="R37" s="263"/>
    </row>
    <row r="38" spans="1:18" x14ac:dyDescent="0.25">
      <c r="M38" s="263"/>
      <c r="N38" s="263"/>
      <c r="O38" s="263"/>
      <c r="P38" s="263"/>
      <c r="Q38" s="263"/>
      <c r="R38" s="263"/>
    </row>
    <row r="39" spans="1:18" x14ac:dyDescent="0.25">
      <c r="M39" s="295"/>
      <c r="N39" s="295"/>
      <c r="O39" s="295"/>
      <c r="P39" s="295"/>
      <c r="Q39" s="295"/>
      <c r="R39" s="263"/>
    </row>
    <row r="40" spans="1:18" x14ac:dyDescent="0.25">
      <c r="M40" s="295"/>
      <c r="N40" s="295"/>
      <c r="O40" s="295"/>
      <c r="P40" s="295"/>
      <c r="Q40" s="295"/>
      <c r="R40" s="295"/>
    </row>
    <row r="41" spans="1:18" x14ac:dyDescent="0.25">
      <c r="M41" s="309"/>
      <c r="N41" s="295"/>
      <c r="O41" s="295"/>
      <c r="P41" s="295"/>
      <c r="Q41" s="295"/>
      <c r="R41" s="295"/>
    </row>
    <row r="42" spans="1:18" x14ac:dyDescent="0.25">
      <c r="M42" s="295"/>
      <c r="N42" s="295"/>
      <c r="O42" s="295"/>
      <c r="P42" s="295"/>
      <c r="Q42" s="295"/>
      <c r="R42" s="295"/>
    </row>
    <row r="43" spans="1:18" x14ac:dyDescent="0.25">
      <c r="M43" s="263"/>
      <c r="N43" s="263"/>
      <c r="O43" s="263"/>
      <c r="P43" s="263"/>
      <c r="Q43" s="263"/>
      <c r="R43" s="295"/>
    </row>
    <row r="44" spans="1:18" x14ac:dyDescent="0.25">
      <c r="A44" s="303"/>
      <c r="B44" s="304"/>
      <c r="C44" s="305"/>
      <c r="M44" s="263"/>
      <c r="N44" s="263"/>
      <c r="O44" s="263"/>
      <c r="P44" s="263"/>
      <c r="Q44" s="263"/>
      <c r="R44" s="263"/>
    </row>
    <row r="45" spans="1:18" x14ac:dyDescent="0.25">
      <c r="A45" s="303"/>
      <c r="B45" s="304"/>
      <c r="C45" s="305"/>
      <c r="M45" s="295"/>
      <c r="N45" s="295"/>
      <c r="O45" s="295"/>
      <c r="P45" s="295"/>
      <c r="Q45" s="295"/>
      <c r="R45" s="263"/>
    </row>
    <row r="46" spans="1:18" x14ac:dyDescent="0.25">
      <c r="A46" s="303"/>
      <c r="B46" s="304"/>
      <c r="C46" s="305"/>
      <c r="R46" s="295"/>
    </row>
  </sheetData>
  <mergeCells count="7">
    <mergeCell ref="A14:J14"/>
    <mergeCell ref="A1:J1"/>
    <mergeCell ref="A2:J2"/>
    <mergeCell ref="C4:D4"/>
    <mergeCell ref="F4:J4"/>
    <mergeCell ref="F5:G5"/>
    <mergeCell ref="I5:J5"/>
  </mergeCells>
  <pageMargins left="0.19685039370078741" right="0.31496062992125984" top="0.78740157480314965" bottom="0.23622047244094491" header="0" footer="0"/>
  <pageSetup orientation="portrait" r:id="rId1"/>
  <headerFooter alignWithMargins="0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showGridLines="0" topLeftCell="A41" zoomScaleNormal="100" zoomScaleSheetLayoutView="140" workbookViewId="0">
      <selection activeCell="A57" sqref="A57:H57"/>
    </sheetView>
  </sheetViews>
  <sheetFormatPr defaultColWidth="9.81640625" defaultRowHeight="10.5" x14ac:dyDescent="0.25"/>
  <cols>
    <col min="1" max="1" width="33" style="2" customWidth="1"/>
    <col min="2" max="2" width="2.7265625" style="3" customWidth="1"/>
    <col min="3" max="3" width="10.81640625" style="3" customWidth="1"/>
    <col min="4" max="5" width="10.7265625" style="3" customWidth="1"/>
    <col min="6" max="6" width="10.54296875" style="3" customWidth="1"/>
    <col min="7" max="8" width="10.7265625" style="5" customWidth="1"/>
    <col min="9" max="16384" width="9.81640625" style="1"/>
  </cols>
  <sheetData>
    <row r="1" spans="1:8" ht="11.15" customHeight="1" x14ac:dyDescent="0.25">
      <c r="A1" s="611" t="s">
        <v>0</v>
      </c>
      <c r="B1" s="611"/>
      <c r="C1" s="611"/>
      <c r="D1" s="611"/>
      <c r="E1" s="611"/>
      <c r="F1" s="611"/>
      <c r="G1" s="611"/>
      <c r="H1" s="611"/>
    </row>
    <row r="2" spans="1:8" ht="11.15" customHeight="1" x14ac:dyDescent="0.25">
      <c r="A2" s="612" t="s">
        <v>1</v>
      </c>
      <c r="B2" s="612"/>
      <c r="C2" s="612"/>
      <c r="D2" s="612"/>
      <c r="E2" s="612"/>
      <c r="F2" s="612"/>
      <c r="G2" s="612"/>
      <c r="H2" s="612"/>
    </row>
    <row r="3" spans="1:8" ht="11.15" customHeight="1" x14ac:dyDescent="0.25">
      <c r="A3" s="613" t="s">
        <v>2</v>
      </c>
      <c r="B3" s="613"/>
      <c r="C3" s="613"/>
      <c r="D3" s="613"/>
      <c r="E3" s="613"/>
      <c r="F3" s="613"/>
      <c r="G3" s="613"/>
      <c r="H3" s="613"/>
    </row>
    <row r="4" spans="1:8" ht="11.15" customHeight="1" x14ac:dyDescent="0.25">
      <c r="G4" s="4"/>
    </row>
    <row r="5" spans="1:8" ht="15" customHeight="1" x14ac:dyDescent="0.25">
      <c r="A5" s="6" t="s">
        <v>3</v>
      </c>
      <c r="B5" s="7"/>
      <c r="C5" s="8"/>
      <c r="D5" s="482" t="s">
        <v>190</v>
      </c>
      <c r="E5" s="482" t="s">
        <v>174</v>
      </c>
      <c r="F5" s="9" t="s">
        <v>4</v>
      </c>
    </row>
    <row r="6" spans="1:8" ht="13" customHeight="1" x14ac:dyDescent="0.25">
      <c r="A6" s="483" t="s">
        <v>5</v>
      </c>
      <c r="B6" s="10"/>
      <c r="C6" s="11"/>
      <c r="D6" s="12">
        <v>107233</v>
      </c>
      <c r="E6" s="12">
        <v>65562</v>
      </c>
      <c r="F6" s="13">
        <v>63.559683963271411</v>
      </c>
      <c r="G6" s="14">
        <v>41671</v>
      </c>
    </row>
    <row r="7" spans="1:8" ht="13" customHeight="1" x14ac:dyDescent="0.25">
      <c r="A7" s="484" t="s">
        <v>6</v>
      </c>
      <c r="B7" s="10"/>
      <c r="D7" s="441">
        <v>662</v>
      </c>
      <c r="E7" s="441">
        <v>12366</v>
      </c>
      <c r="F7" s="15">
        <v>-94.646611677179365</v>
      </c>
      <c r="G7" s="14"/>
    </row>
    <row r="8" spans="1:8" ht="13" customHeight="1" x14ac:dyDescent="0.25">
      <c r="A8" s="483" t="s">
        <v>7</v>
      </c>
      <c r="B8" s="10"/>
      <c r="C8" s="11"/>
      <c r="D8" s="12">
        <v>28249</v>
      </c>
      <c r="E8" s="12">
        <v>29633</v>
      </c>
      <c r="F8" s="13">
        <v>-4.6704687341814877</v>
      </c>
      <c r="G8" s="469"/>
    </row>
    <row r="9" spans="1:8" ht="13" customHeight="1" x14ac:dyDescent="0.25">
      <c r="A9" s="484" t="s">
        <v>8</v>
      </c>
      <c r="B9" s="10"/>
      <c r="D9" s="441">
        <v>44189</v>
      </c>
      <c r="E9" s="441">
        <v>41023</v>
      </c>
      <c r="F9" s="15">
        <v>7.7176218219047854</v>
      </c>
      <c r="G9" s="14"/>
    </row>
    <row r="10" spans="1:8" ht="13" customHeight="1" x14ac:dyDescent="0.25">
      <c r="A10" s="483" t="s">
        <v>9</v>
      </c>
      <c r="B10" s="10"/>
      <c r="C10" s="11"/>
      <c r="D10" s="12">
        <v>20700</v>
      </c>
      <c r="E10" s="12">
        <v>23995</v>
      </c>
      <c r="F10" s="13">
        <v>-13.732027505730359</v>
      </c>
      <c r="G10" s="469"/>
    </row>
    <row r="11" spans="1:8" ht="13" customHeight="1" x14ac:dyDescent="0.25">
      <c r="A11" s="484" t="s">
        <v>10</v>
      </c>
      <c r="B11" s="10"/>
      <c r="D11" s="441">
        <v>201033</v>
      </c>
      <c r="E11" s="441">
        <v>172579</v>
      </c>
      <c r="F11" s="15">
        <v>16.487521656748495</v>
      </c>
    </row>
    <row r="12" spans="1:8" ht="13" customHeight="1" x14ac:dyDescent="0.25">
      <c r="A12" s="483" t="s">
        <v>11</v>
      </c>
      <c r="B12" s="10"/>
      <c r="C12" s="11"/>
      <c r="D12" s="12">
        <v>98270</v>
      </c>
      <c r="E12" s="12">
        <v>97470</v>
      </c>
      <c r="F12" s="13">
        <v>0.82076536370165876</v>
      </c>
      <c r="G12" s="468"/>
    </row>
    <row r="13" spans="1:8" ht="13" customHeight="1" x14ac:dyDescent="0.25">
      <c r="A13" s="289" t="s">
        <v>12</v>
      </c>
      <c r="B13" s="17"/>
      <c r="C13" s="67"/>
      <c r="D13" s="441">
        <v>113106</v>
      </c>
      <c r="E13" s="441">
        <v>114513</v>
      </c>
      <c r="F13" s="442">
        <v>-1.2286814597469276</v>
      </c>
    </row>
    <row r="14" spans="1:8" ht="13" customHeight="1" x14ac:dyDescent="0.25">
      <c r="A14" s="483" t="s">
        <v>144</v>
      </c>
      <c r="B14" s="17"/>
      <c r="C14" s="11"/>
      <c r="D14" s="12">
        <v>54747</v>
      </c>
      <c r="E14" s="12">
        <v>52684</v>
      </c>
      <c r="F14" s="13">
        <v>3.9157998633361224</v>
      </c>
    </row>
    <row r="15" spans="1:8" ht="13" customHeight="1" x14ac:dyDescent="0.25">
      <c r="A15" s="485" t="s">
        <v>13</v>
      </c>
      <c r="B15" s="10"/>
      <c r="C15" s="487"/>
      <c r="D15" s="441">
        <v>155501</v>
      </c>
      <c r="E15" s="441">
        <v>146562</v>
      </c>
      <c r="F15" s="488">
        <v>6.0991252848623834</v>
      </c>
      <c r="G15" s="475"/>
    </row>
    <row r="16" spans="1:8" ht="13" customHeight="1" x14ac:dyDescent="0.25">
      <c r="A16" s="102" t="s">
        <v>14</v>
      </c>
      <c r="B16" s="67"/>
      <c r="C16" s="11"/>
      <c r="D16" s="12">
        <v>61981</v>
      </c>
      <c r="E16" s="12">
        <v>53733</v>
      </c>
      <c r="F16" s="13">
        <v>15.349971153667209</v>
      </c>
      <c r="G16" s="464"/>
    </row>
    <row r="17" spans="1:7" ht="13" customHeight="1" thickBot="1" x14ac:dyDescent="0.3">
      <c r="A17" s="486" t="s">
        <v>15</v>
      </c>
      <c r="B17" s="18"/>
      <c r="C17" s="489"/>
      <c r="D17" s="542">
        <v>684638</v>
      </c>
      <c r="E17" s="542">
        <v>637541</v>
      </c>
      <c r="F17" s="490">
        <v>7.3872896017667777</v>
      </c>
      <c r="G17" s="469"/>
    </row>
    <row r="18" spans="1:7" ht="11.15" customHeight="1" x14ac:dyDescent="0.25">
      <c r="C18" s="470"/>
      <c r="D18" s="22"/>
      <c r="E18" s="22"/>
      <c r="F18" s="23"/>
      <c r="G18" s="14"/>
    </row>
    <row r="19" spans="1:7" ht="15" customHeight="1" x14ac:dyDescent="0.25">
      <c r="A19" s="24" t="s">
        <v>16</v>
      </c>
      <c r="B19" s="7"/>
      <c r="C19" s="8"/>
      <c r="D19" s="25"/>
      <c r="E19" s="25"/>
      <c r="F19" s="26"/>
      <c r="G19" s="14"/>
    </row>
    <row r="20" spans="1:7" ht="13" customHeight="1" x14ac:dyDescent="0.25">
      <c r="A20" s="483" t="s">
        <v>17</v>
      </c>
      <c r="B20" s="10"/>
      <c r="C20" s="11"/>
      <c r="D20" s="27">
        <v>4469</v>
      </c>
      <c r="E20" s="27">
        <v>3935</v>
      </c>
      <c r="F20" s="13">
        <v>13.570520965692513</v>
      </c>
      <c r="G20" s="464"/>
    </row>
    <row r="21" spans="1:7" ht="13" customHeight="1" x14ac:dyDescent="0.25">
      <c r="A21" s="484" t="s">
        <v>140</v>
      </c>
      <c r="B21" s="10"/>
      <c r="C21" s="67"/>
      <c r="D21" s="441">
        <v>4332</v>
      </c>
      <c r="E21" s="441">
        <v>12269</v>
      </c>
      <c r="F21" s="442">
        <v>-64.691498899665817</v>
      </c>
      <c r="G21" s="14"/>
    </row>
    <row r="22" spans="1:7" ht="13" customHeight="1" x14ac:dyDescent="0.25">
      <c r="A22" s="483" t="s">
        <v>18</v>
      </c>
      <c r="B22" s="10"/>
      <c r="C22" s="11"/>
      <c r="D22" s="27">
        <v>2069</v>
      </c>
      <c r="E22" s="27">
        <v>895</v>
      </c>
      <c r="F22" s="13">
        <v>131.17318435754188</v>
      </c>
    </row>
    <row r="23" spans="1:7" ht="13" customHeight="1" x14ac:dyDescent="0.25">
      <c r="A23" s="484" t="s">
        <v>145</v>
      </c>
      <c r="B23" s="10"/>
      <c r="C23" s="67"/>
      <c r="D23" s="441">
        <v>6772</v>
      </c>
      <c r="E23" s="441">
        <v>7387</v>
      </c>
      <c r="F23" s="442">
        <v>-8.3254365777717609</v>
      </c>
      <c r="G23" s="476"/>
    </row>
    <row r="24" spans="1:7" ht="13" customHeight="1" x14ac:dyDescent="0.25">
      <c r="A24" s="483" t="s">
        <v>19</v>
      </c>
      <c r="B24" s="10"/>
      <c r="C24" s="11"/>
      <c r="D24" s="27">
        <v>100666</v>
      </c>
      <c r="E24" s="27">
        <v>112048</v>
      </c>
      <c r="F24" s="13">
        <v>-10.158146508639154</v>
      </c>
    </row>
    <row r="25" spans="1:7" ht="13" customHeight="1" x14ac:dyDescent="0.25">
      <c r="A25" s="484" t="s">
        <v>20</v>
      </c>
      <c r="B25" s="10"/>
      <c r="C25" s="67"/>
      <c r="D25" s="441">
        <v>118308</v>
      </c>
      <c r="E25" s="441">
        <v>136534</v>
      </c>
      <c r="F25" s="442">
        <v>-13.349055912812924</v>
      </c>
      <c r="G25" s="464"/>
    </row>
    <row r="26" spans="1:7" ht="13" customHeight="1" x14ac:dyDescent="0.25">
      <c r="A26" s="483" t="s">
        <v>21</v>
      </c>
      <c r="B26" s="10"/>
      <c r="C26" s="11"/>
      <c r="D26" s="27">
        <v>174706</v>
      </c>
      <c r="E26" s="27">
        <v>95714</v>
      </c>
      <c r="F26" s="13">
        <v>82.529201579706196</v>
      </c>
      <c r="G26" s="464"/>
    </row>
    <row r="27" spans="1:7" ht="13" customHeight="1" x14ac:dyDescent="0.25">
      <c r="A27" s="484" t="s">
        <v>146</v>
      </c>
      <c r="B27" s="10"/>
      <c r="C27" s="67"/>
      <c r="D27" s="441">
        <v>51536</v>
      </c>
      <c r="E27" s="441">
        <v>47292</v>
      </c>
      <c r="F27" s="442">
        <v>8.9740336631988438</v>
      </c>
      <c r="G27" s="471"/>
    </row>
    <row r="28" spans="1:7" ht="13" customHeight="1" x14ac:dyDescent="0.25">
      <c r="A28" s="483" t="s">
        <v>22</v>
      </c>
      <c r="B28" s="10"/>
      <c r="C28" s="11"/>
      <c r="D28" s="27">
        <v>7253</v>
      </c>
      <c r="E28" s="27">
        <v>6347</v>
      </c>
      <c r="F28" s="13">
        <v>14.274460374980302</v>
      </c>
      <c r="G28" s="471"/>
    </row>
    <row r="29" spans="1:7" ht="13" customHeight="1" x14ac:dyDescent="0.25">
      <c r="A29" s="491" t="s">
        <v>23</v>
      </c>
      <c r="B29" s="10"/>
      <c r="C29" s="494"/>
      <c r="D29" s="443">
        <v>25648</v>
      </c>
      <c r="E29" s="443">
        <v>25903</v>
      </c>
      <c r="F29" s="444">
        <v>-0.98444195653013544</v>
      </c>
      <c r="G29" s="471"/>
    </row>
    <row r="30" spans="1:7" ht="13" customHeight="1" x14ac:dyDescent="0.25">
      <c r="A30" s="102" t="s">
        <v>24</v>
      </c>
      <c r="C30" s="495"/>
      <c r="D30" s="12">
        <v>377451</v>
      </c>
      <c r="E30" s="12">
        <v>311790</v>
      </c>
      <c r="F30" s="13">
        <v>21.059366881554897</v>
      </c>
      <c r="G30" s="468"/>
    </row>
    <row r="31" spans="1:7" ht="13" customHeight="1" x14ac:dyDescent="0.25">
      <c r="A31" s="492" t="s">
        <v>25</v>
      </c>
      <c r="B31" s="458"/>
      <c r="C31" s="459"/>
      <c r="D31" s="460">
        <v>307187</v>
      </c>
      <c r="E31" s="460">
        <v>325751</v>
      </c>
      <c r="F31" s="461">
        <v>-5.6988313159437753</v>
      </c>
      <c r="G31" s="14"/>
    </row>
    <row r="32" spans="1:7" ht="13" customHeight="1" thickBot="1" x14ac:dyDescent="0.3">
      <c r="A32" s="493" t="s">
        <v>26</v>
      </c>
      <c r="B32" s="18"/>
      <c r="C32" s="19"/>
      <c r="D32" s="20">
        <v>684638</v>
      </c>
      <c r="E32" s="20">
        <v>637541</v>
      </c>
      <c r="F32" s="21">
        <v>7.3872896017667777</v>
      </c>
    </row>
    <row r="33" spans="1:8" ht="11.15" customHeight="1" x14ac:dyDescent="0.25">
      <c r="A33" s="30"/>
      <c r="B33" s="31"/>
      <c r="C33" s="10"/>
      <c r="D33" s="32"/>
      <c r="E33" s="33"/>
      <c r="F33" s="32"/>
    </row>
    <row r="34" spans="1:8" ht="18.75" customHeight="1" x14ac:dyDescent="0.25">
      <c r="A34" s="34"/>
      <c r="B34" s="35"/>
      <c r="C34" s="620" t="s">
        <v>191</v>
      </c>
      <c r="D34" s="620"/>
      <c r="E34" s="35"/>
      <c r="F34" s="36"/>
      <c r="G34" s="37"/>
      <c r="H34" s="38"/>
    </row>
    <row r="35" spans="1:8" ht="15" customHeight="1" x14ac:dyDescent="0.25">
      <c r="A35" s="24" t="s">
        <v>147</v>
      </c>
      <c r="B35" s="40"/>
      <c r="C35" s="41" t="s">
        <v>27</v>
      </c>
      <c r="D35" s="41" t="s">
        <v>28</v>
      </c>
      <c r="E35" s="35"/>
      <c r="F35" s="35"/>
      <c r="G35" s="39"/>
      <c r="H35" s="42"/>
    </row>
    <row r="36" spans="1:8" ht="13" customHeight="1" x14ac:dyDescent="0.25">
      <c r="A36" s="34" t="s">
        <v>29</v>
      </c>
      <c r="B36" s="35"/>
      <c r="C36" s="43"/>
      <c r="D36" s="44"/>
      <c r="E36" s="35"/>
      <c r="F36" s="35"/>
      <c r="G36" s="39"/>
      <c r="H36" s="45"/>
    </row>
    <row r="37" spans="1:8" ht="13" customHeight="1" x14ac:dyDescent="0.25">
      <c r="A37" s="46" t="s">
        <v>30</v>
      </c>
      <c r="B37" s="47"/>
      <c r="C37" s="48">
        <v>0.33064424567004236</v>
      </c>
      <c r="D37" s="48">
        <v>7.0705352626967227E-2</v>
      </c>
      <c r="E37" s="35"/>
      <c r="F37" s="35"/>
      <c r="G37" s="39"/>
      <c r="H37" s="49"/>
    </row>
    <row r="38" spans="1:8" ht="13" customHeight="1" x14ac:dyDescent="0.25">
      <c r="A38" s="50" t="s">
        <v>31</v>
      </c>
      <c r="B38" s="47"/>
      <c r="C38" s="51">
        <v>0.45347803331625225</v>
      </c>
      <c r="D38" s="51">
        <v>3.8102642001803425E-2</v>
      </c>
      <c r="E38" s="35"/>
      <c r="F38" s="35"/>
      <c r="G38" s="39"/>
      <c r="H38" s="49"/>
    </row>
    <row r="39" spans="1:8" ht="13" customHeight="1" x14ac:dyDescent="0.25">
      <c r="A39" s="46" t="s">
        <v>32</v>
      </c>
      <c r="B39" s="47"/>
      <c r="C39" s="48">
        <v>0.13461093165955573</v>
      </c>
      <c r="D39" s="48">
        <v>1.7499999999995644E-2</v>
      </c>
      <c r="E39" s="35"/>
      <c r="F39" s="35"/>
      <c r="G39" s="39"/>
      <c r="H39" s="49"/>
    </row>
    <row r="40" spans="1:8" ht="13" customHeight="1" x14ac:dyDescent="0.25">
      <c r="A40" s="50" t="s">
        <v>33</v>
      </c>
      <c r="B40" s="47"/>
      <c r="C40" s="51">
        <v>4.7655554574464404E-3</v>
      </c>
      <c r="D40" s="51">
        <v>4.0177230722359375E-2</v>
      </c>
      <c r="E40" s="35"/>
      <c r="F40" s="35"/>
      <c r="G40" s="39"/>
      <c r="H40" s="49"/>
    </row>
    <row r="41" spans="1:8" ht="13" customHeight="1" x14ac:dyDescent="0.25">
      <c r="A41" s="46" t="s">
        <v>34</v>
      </c>
      <c r="B41" s="47"/>
      <c r="C41" s="48">
        <v>3.9041009352186028E-3</v>
      </c>
      <c r="D41" s="48">
        <v>0.44733333333333331</v>
      </c>
      <c r="E41" s="35"/>
      <c r="F41" s="35"/>
      <c r="G41" s="39"/>
      <c r="H41" s="49"/>
    </row>
    <row r="42" spans="1:8" ht="13" customHeight="1" x14ac:dyDescent="0.25">
      <c r="A42" s="50" t="s">
        <v>35</v>
      </c>
      <c r="B42" s="47"/>
      <c r="C42" s="51">
        <v>4.1623068058599014E-2</v>
      </c>
      <c r="D42" s="51">
        <v>8.0176516254741231E-2</v>
      </c>
      <c r="E42" s="35"/>
      <c r="F42" s="35"/>
      <c r="G42" s="39"/>
      <c r="H42" s="49"/>
    </row>
    <row r="43" spans="1:8" ht="13" customHeight="1" x14ac:dyDescent="0.25">
      <c r="A43" s="46" t="s">
        <v>36</v>
      </c>
      <c r="B43" s="47"/>
      <c r="C43" s="48">
        <v>2.2228647672697534E-2</v>
      </c>
      <c r="D43" s="48">
        <v>2.1031108510128713E-2</v>
      </c>
      <c r="E43" s="35"/>
      <c r="F43" s="35"/>
      <c r="G43" s="39"/>
      <c r="H43" s="49"/>
    </row>
    <row r="44" spans="1:8" ht="13" customHeight="1" x14ac:dyDescent="0.25">
      <c r="A44" s="50" t="s">
        <v>143</v>
      </c>
      <c r="B44" s="47"/>
      <c r="C44" s="51">
        <v>8.3963924700166392E-3</v>
      </c>
      <c r="D44" s="51">
        <v>0.11479248360615046</v>
      </c>
      <c r="E44" s="35"/>
      <c r="F44" s="35"/>
      <c r="G44" s="39"/>
      <c r="H44" s="49"/>
    </row>
    <row r="45" spans="1:8" ht="13" customHeight="1" x14ac:dyDescent="0.25">
      <c r="A45" s="584" t="s">
        <v>194</v>
      </c>
      <c r="B45" s="585"/>
      <c r="C45" s="586">
        <v>3.4902476017151891E-4</v>
      </c>
      <c r="D45" s="586">
        <v>6.25E-2</v>
      </c>
      <c r="E45" s="35"/>
      <c r="F45" s="35"/>
      <c r="G45" s="39"/>
      <c r="H45" s="49"/>
    </row>
    <row r="46" spans="1:8" ht="13" customHeight="1" thickBot="1" x14ac:dyDescent="0.3">
      <c r="A46" s="52" t="s">
        <v>37</v>
      </c>
      <c r="B46" s="53"/>
      <c r="C46" s="54">
        <v>1</v>
      </c>
      <c r="D46" s="54">
        <v>4.9740964239992053E-2</v>
      </c>
      <c r="E46" s="35"/>
      <c r="F46" s="35"/>
      <c r="G46" s="39"/>
      <c r="H46" s="49"/>
    </row>
    <row r="47" spans="1:8" ht="11.15" customHeight="1" x14ac:dyDescent="0.25">
      <c r="A47" s="55"/>
      <c r="B47" s="35"/>
      <c r="C47" s="56"/>
      <c r="D47" s="57"/>
      <c r="E47" s="35"/>
      <c r="F47" s="35"/>
      <c r="G47" s="39"/>
      <c r="H47" s="37"/>
    </row>
    <row r="48" spans="1:8" ht="13" customHeight="1" x14ac:dyDescent="0.25">
      <c r="A48" s="34" t="s">
        <v>148</v>
      </c>
      <c r="B48" s="35"/>
      <c r="C48" s="58">
        <v>0.69356622316483196</v>
      </c>
      <c r="D48" s="57"/>
      <c r="E48" s="35"/>
      <c r="F48" s="35"/>
      <c r="G48" s="39"/>
      <c r="H48" s="49"/>
    </row>
    <row r="49" spans="1:8" ht="13" customHeight="1" thickBot="1" x14ac:dyDescent="0.3">
      <c r="A49" s="463" t="s">
        <v>149</v>
      </c>
      <c r="B49" s="477"/>
      <c r="C49" s="478">
        <v>0.30643377683516787</v>
      </c>
      <c r="D49" s="57"/>
      <c r="E49" s="35"/>
      <c r="F49" s="35"/>
      <c r="G49" s="39"/>
      <c r="H49" s="49"/>
    </row>
    <row r="50" spans="1:8" ht="11.15" customHeight="1" x14ac:dyDescent="0.25">
      <c r="A50" s="34"/>
      <c r="B50" s="35"/>
      <c r="C50" s="35"/>
      <c r="D50" s="35"/>
      <c r="E50" s="35"/>
      <c r="F50" s="35"/>
      <c r="G50" s="39"/>
      <c r="H50" s="39"/>
    </row>
    <row r="51" spans="1:8" ht="11.15" customHeight="1" x14ac:dyDescent="0.25">
      <c r="A51" s="34"/>
      <c r="B51" s="35"/>
      <c r="C51" s="35"/>
      <c r="D51" s="35"/>
      <c r="E51" s="35"/>
      <c r="F51" s="35"/>
      <c r="G51" s="39"/>
      <c r="H51" s="39"/>
    </row>
    <row r="52" spans="1:8" ht="15" customHeight="1" x14ac:dyDescent="0.25">
      <c r="A52" s="6" t="s">
        <v>38</v>
      </c>
      <c r="B52" s="60"/>
      <c r="C52" s="61">
        <v>2020</v>
      </c>
      <c r="D52" s="61">
        <v>2021</v>
      </c>
      <c r="E52" s="61">
        <v>2022</v>
      </c>
      <c r="F52" s="61">
        <v>2023</v>
      </c>
      <c r="G52" s="61">
        <v>2024</v>
      </c>
      <c r="H52" s="61" t="s">
        <v>150</v>
      </c>
    </row>
    <row r="53" spans="1:8" s="64" customFormat="1" ht="13" customHeight="1" thickBot="1" x14ac:dyDescent="0.3">
      <c r="A53" s="62" t="s">
        <v>39</v>
      </c>
      <c r="B53" s="63"/>
      <c r="C53" s="59">
        <v>0</v>
      </c>
      <c r="D53" s="59">
        <v>4.8328181232613301E-2</v>
      </c>
      <c r="E53" s="59">
        <v>1.4384609067493368E-2</v>
      </c>
      <c r="F53" s="59">
        <v>0.18662521724209105</v>
      </c>
      <c r="G53" s="59">
        <v>1.4841693678540824E-2</v>
      </c>
      <c r="H53" s="59">
        <v>0.73582029877926136</v>
      </c>
    </row>
    <row r="54" spans="1:8" s="64" customFormat="1" x14ac:dyDescent="0.25">
      <c r="A54" s="65"/>
      <c r="B54" s="66"/>
      <c r="C54" s="58"/>
      <c r="D54" s="58"/>
      <c r="E54" s="58"/>
      <c r="F54" s="58"/>
      <c r="G54" s="58"/>
      <c r="H54" s="58"/>
    </row>
    <row r="55" spans="1:8" ht="11.15" customHeight="1" x14ac:dyDescent="0.25">
      <c r="A55" s="621" t="s">
        <v>151</v>
      </c>
      <c r="B55" s="621"/>
      <c r="C55" s="621"/>
      <c r="D55" s="621"/>
      <c r="E55" s="621"/>
      <c r="F55" s="621"/>
    </row>
    <row r="56" spans="1:8" ht="11.15" customHeight="1" x14ac:dyDescent="0.25">
      <c r="A56" s="619" t="s">
        <v>152</v>
      </c>
      <c r="B56" s="619"/>
      <c r="C56" s="619"/>
      <c r="D56" s="619"/>
      <c r="E56" s="619"/>
      <c r="F56" s="619"/>
      <c r="G56" s="619"/>
      <c r="H56" s="619"/>
    </row>
    <row r="57" spans="1:8" ht="11.15" customHeight="1" x14ac:dyDescent="0.25">
      <c r="A57" s="619"/>
      <c r="B57" s="619"/>
      <c r="C57" s="619"/>
      <c r="D57" s="619"/>
      <c r="E57" s="619"/>
      <c r="F57" s="619"/>
      <c r="G57" s="619"/>
      <c r="H57" s="619"/>
    </row>
  </sheetData>
  <mergeCells count="7">
    <mergeCell ref="A57:H57"/>
    <mergeCell ref="A1:H1"/>
    <mergeCell ref="A2:H2"/>
    <mergeCell ref="A3:H3"/>
    <mergeCell ref="C34:D34"/>
    <mergeCell ref="A56:H56"/>
    <mergeCell ref="A55:F55"/>
  </mergeCells>
  <pageMargins left="0.19685039370078741" right="0.31496062992125984" top="0.78740157480314965" bottom="0.23622047244094491" header="0" footer="0"/>
  <pageSetup scale="99" orientation="portrait" r:id="rId1"/>
  <headerFooter alignWithMargins="0"/>
  <customProperties>
    <customPr name="SheetOptions" r:id="rId2"/>
  </customProperties>
  <drawing r:id="rId3"/>
  <legacyDrawing r:id="rId4"/>
  <oleObjects>
    <mc:AlternateContent xmlns:mc="http://schemas.openxmlformats.org/markup-compatibility/2006">
      <mc:Choice Requires="x14">
        <oleObject progId="Word.Picture.8" shapeId="30721" r:id="rId5">
          <objectPr defaultSize="0" autoPict="0" r:id="rId6">
            <anchor moveWithCells="1" sizeWithCells="1">
              <from>
                <xdr:col>6</xdr:col>
                <xdr:colOff>0</xdr:colOff>
                <xdr:row>40</xdr:row>
                <xdr:rowOff>0</xdr:rowOff>
              </from>
              <to>
                <xdr:col>6</xdr:col>
                <xdr:colOff>0</xdr:colOff>
                <xdr:row>40</xdr:row>
                <xdr:rowOff>0</xdr:rowOff>
              </to>
            </anchor>
          </objectPr>
        </oleObject>
      </mc:Choice>
      <mc:Fallback>
        <oleObject progId="Word.Picture.8" shapeId="30721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4.9989318521683403E-2"/>
    <pageSetUpPr fitToPage="1"/>
  </sheetPr>
  <dimension ref="A1:F59"/>
  <sheetViews>
    <sheetView showGridLines="0" view="pageBreakPreview" zoomScale="70" zoomScaleSheetLayoutView="70" workbookViewId="0">
      <selection activeCell="F28" sqref="F28"/>
    </sheetView>
  </sheetViews>
  <sheetFormatPr defaultColWidth="9.81640625" defaultRowHeight="15.5" outlineLevelRow="1" x14ac:dyDescent="0.35"/>
  <cols>
    <col min="1" max="1" width="49.26953125" style="170" customWidth="1"/>
    <col min="2" max="2" width="1.453125" style="170" customWidth="1"/>
    <col min="3" max="3" width="10.7265625" style="170" customWidth="1"/>
    <col min="4" max="4" width="8.54296875" style="170" customWidth="1"/>
    <col min="5" max="5" width="10.7265625" style="170" customWidth="1"/>
    <col min="6" max="6" width="15.1796875" style="170" customWidth="1"/>
    <col min="7" max="16384" width="9.81640625" style="170"/>
  </cols>
  <sheetData>
    <row r="1" spans="1:6" ht="36" customHeight="1" x14ac:dyDescent="0.4">
      <c r="A1" s="622" t="s">
        <v>0</v>
      </c>
      <c r="B1" s="622"/>
      <c r="C1" s="622"/>
      <c r="D1" s="622"/>
      <c r="E1" s="622"/>
    </row>
    <row r="2" spans="1:6" ht="15" customHeight="1" x14ac:dyDescent="0.4">
      <c r="A2" s="623" t="s">
        <v>40</v>
      </c>
      <c r="B2" s="623"/>
      <c r="C2" s="623"/>
      <c r="D2" s="623"/>
      <c r="E2" s="623"/>
      <c r="F2" s="171"/>
    </row>
    <row r="3" spans="1:6" ht="15" customHeight="1" x14ac:dyDescent="0.4">
      <c r="A3" s="624" t="s">
        <v>72</v>
      </c>
      <c r="B3" s="624"/>
      <c r="C3" s="624"/>
      <c r="D3" s="624"/>
      <c r="E3" s="624"/>
      <c r="F3" s="171"/>
    </row>
    <row r="4" spans="1:6" ht="18" x14ac:dyDescent="0.4">
      <c r="A4" s="625"/>
      <c r="B4" s="625"/>
      <c r="C4" s="625"/>
      <c r="D4" s="625"/>
      <c r="E4" s="625"/>
      <c r="F4" s="171"/>
    </row>
    <row r="5" spans="1:6" x14ac:dyDescent="0.35">
      <c r="A5" s="172"/>
      <c r="B5" s="172"/>
      <c r="C5" s="172"/>
      <c r="D5" s="172"/>
      <c r="E5" s="172"/>
      <c r="F5" s="172"/>
    </row>
    <row r="6" spans="1:6" ht="19.5" x14ac:dyDescent="0.45">
      <c r="A6" s="173"/>
      <c r="B6" s="173"/>
      <c r="C6" s="626">
        <v>2020</v>
      </c>
      <c r="D6" s="626"/>
      <c r="E6" s="626"/>
    </row>
    <row r="7" spans="1:6" ht="15.75" hidden="1" customHeight="1" x14ac:dyDescent="0.35">
      <c r="A7" s="173"/>
      <c r="B7" s="173"/>
      <c r="C7" s="174"/>
      <c r="D7" s="174"/>
      <c r="E7" s="174"/>
    </row>
    <row r="8" spans="1:6" ht="31" x14ac:dyDescent="0.35">
      <c r="A8" s="175"/>
      <c r="B8" s="176"/>
      <c r="C8" s="177" t="s">
        <v>183</v>
      </c>
      <c r="D8" s="543" t="s">
        <v>73</v>
      </c>
      <c r="E8" s="177" t="s">
        <v>184</v>
      </c>
      <c r="F8" s="178"/>
    </row>
    <row r="9" spans="1:6" x14ac:dyDescent="0.35">
      <c r="A9" s="179" t="s">
        <v>74</v>
      </c>
      <c r="B9" s="179"/>
      <c r="C9" s="180">
        <v>130329</v>
      </c>
      <c r="D9" s="180"/>
      <c r="E9" s="180">
        <f t="shared" ref="E9:E30" si="0">+C9+D9</f>
        <v>130329</v>
      </c>
    </row>
    <row r="10" spans="1:6" x14ac:dyDescent="0.35">
      <c r="A10" s="181" t="s">
        <v>45</v>
      </c>
      <c r="B10" s="179"/>
      <c r="C10" s="182">
        <v>78312</v>
      </c>
      <c r="D10" s="182"/>
      <c r="E10" s="182">
        <f t="shared" si="0"/>
        <v>78312</v>
      </c>
    </row>
    <row r="11" spans="1:6" x14ac:dyDescent="0.35">
      <c r="A11" s="181" t="s">
        <v>46</v>
      </c>
      <c r="B11" s="179"/>
      <c r="C11" s="182">
        <f>C9-C10</f>
        <v>52017</v>
      </c>
      <c r="D11" s="182"/>
      <c r="E11" s="182">
        <f>E9-E10</f>
        <v>52017</v>
      </c>
    </row>
    <row r="12" spans="1:6" x14ac:dyDescent="0.35">
      <c r="A12" s="183" t="s">
        <v>47</v>
      </c>
      <c r="B12" s="184"/>
      <c r="C12" s="180">
        <v>6836</v>
      </c>
      <c r="D12" s="180"/>
      <c r="E12" s="180">
        <f t="shared" si="0"/>
        <v>6836</v>
      </c>
    </row>
    <row r="13" spans="1:6" x14ac:dyDescent="0.35">
      <c r="A13" s="183" t="s">
        <v>48</v>
      </c>
      <c r="B13" s="184"/>
      <c r="C13" s="180">
        <v>31412</v>
      </c>
      <c r="D13" s="180"/>
      <c r="E13" s="180">
        <f t="shared" si="0"/>
        <v>31412</v>
      </c>
    </row>
    <row r="14" spans="1:6" outlineLevel="1" x14ac:dyDescent="0.35">
      <c r="A14" s="185" t="s">
        <v>49</v>
      </c>
      <c r="B14" s="179"/>
      <c r="C14" s="180">
        <v>-105</v>
      </c>
      <c r="D14" s="180"/>
      <c r="E14" s="180">
        <f>+C14+D14</f>
        <v>-105</v>
      </c>
    </row>
    <row r="15" spans="1:6" outlineLevel="1" x14ac:dyDescent="0.35">
      <c r="A15" s="185" t="s">
        <v>50</v>
      </c>
      <c r="B15" s="179"/>
      <c r="C15" s="180">
        <v>519</v>
      </c>
      <c r="D15" s="180"/>
      <c r="E15" s="180">
        <f>+C15+D15</f>
        <v>519</v>
      </c>
    </row>
    <row r="16" spans="1:6" x14ac:dyDescent="0.35">
      <c r="A16" s="185" t="s">
        <v>75</v>
      </c>
      <c r="C16" s="180">
        <f>+C15-C14</f>
        <v>624</v>
      </c>
      <c r="D16" s="180"/>
      <c r="E16" s="180">
        <f>+C16+D16</f>
        <v>624</v>
      </c>
    </row>
    <row r="17" spans="1:6" s="189" customFormat="1" x14ac:dyDescent="0.35">
      <c r="A17" s="186" t="s">
        <v>66</v>
      </c>
      <c r="B17" s="187"/>
      <c r="C17" s="188">
        <f>C11-C12-C13-C16</f>
        <v>13145</v>
      </c>
      <c r="D17" s="188"/>
      <c r="E17" s="188">
        <f>E11-E12-E13-E16</f>
        <v>13145</v>
      </c>
    </row>
    <row r="18" spans="1:6" x14ac:dyDescent="0.35">
      <c r="A18" s="190" t="s">
        <v>53</v>
      </c>
      <c r="B18" s="183"/>
      <c r="C18" s="191">
        <v>-1997</v>
      </c>
      <c r="D18" s="191"/>
      <c r="E18" s="191">
        <f t="shared" si="0"/>
        <v>-1997</v>
      </c>
      <c r="F18" s="455">
        <f>+E18+E15</f>
        <v>-1478</v>
      </c>
    </row>
    <row r="19" spans="1:6" x14ac:dyDescent="0.35">
      <c r="A19" s="184" t="s">
        <v>76</v>
      </c>
      <c r="B19" s="184"/>
      <c r="C19" s="192">
        <v>5005</v>
      </c>
      <c r="D19" s="192"/>
      <c r="E19" s="192">
        <f t="shared" si="0"/>
        <v>5005</v>
      </c>
    </row>
    <row r="20" spans="1:6" x14ac:dyDescent="0.35">
      <c r="A20" s="193" t="s">
        <v>77</v>
      </c>
      <c r="B20" s="184"/>
      <c r="C20" s="191">
        <v>261</v>
      </c>
      <c r="D20" s="191"/>
      <c r="E20" s="191">
        <f t="shared" si="0"/>
        <v>261</v>
      </c>
    </row>
    <row r="21" spans="1:6" x14ac:dyDescent="0.35">
      <c r="A21" s="184" t="s">
        <v>78</v>
      </c>
      <c r="B21" s="184"/>
      <c r="C21" s="180">
        <f>+C19-C20</f>
        <v>4744</v>
      </c>
      <c r="D21" s="180"/>
      <c r="E21" s="180">
        <f t="shared" si="0"/>
        <v>4744</v>
      </c>
    </row>
    <row r="22" spans="1:6" x14ac:dyDescent="0.35">
      <c r="A22" s="194" t="s">
        <v>79</v>
      </c>
      <c r="B22" s="184"/>
      <c r="C22" s="192">
        <v>4934</v>
      </c>
      <c r="D22" s="192"/>
      <c r="E22" s="192">
        <f t="shared" si="0"/>
        <v>4934</v>
      </c>
    </row>
    <row r="23" spans="1:6" x14ac:dyDescent="0.35">
      <c r="A23" s="195" t="s">
        <v>80</v>
      </c>
      <c r="B23" s="183"/>
      <c r="C23" s="192">
        <v>-122</v>
      </c>
      <c r="D23" s="192"/>
      <c r="E23" s="192">
        <f t="shared" si="0"/>
        <v>-122</v>
      </c>
    </row>
    <row r="24" spans="1:6" ht="18" customHeight="1" x14ac:dyDescent="0.35">
      <c r="A24" s="185" t="s">
        <v>81</v>
      </c>
      <c r="B24" s="183"/>
      <c r="C24" s="191">
        <v>235</v>
      </c>
      <c r="D24" s="191"/>
      <c r="E24" s="191">
        <f t="shared" si="0"/>
        <v>235</v>
      </c>
    </row>
    <row r="25" spans="1:6" s="189" customFormat="1" x14ac:dyDescent="0.35">
      <c r="A25" s="196" t="s">
        <v>82</v>
      </c>
      <c r="B25" s="187"/>
      <c r="C25" s="188">
        <f>C21+C22+C23+C24</f>
        <v>9791</v>
      </c>
      <c r="D25" s="188"/>
      <c r="E25" s="188">
        <f t="shared" si="0"/>
        <v>9791</v>
      </c>
      <c r="F25" s="199"/>
    </row>
    <row r="26" spans="1:6" s="189" customFormat="1" ht="18" customHeight="1" x14ac:dyDescent="0.35">
      <c r="A26" s="197" t="s">
        <v>83</v>
      </c>
      <c r="B26" s="197"/>
      <c r="C26" s="198">
        <f>C17-C18-C25</f>
        <v>5351</v>
      </c>
      <c r="D26" s="198"/>
      <c r="E26" s="198">
        <f>E17-E18-E25</f>
        <v>5351</v>
      </c>
      <c r="F26" s="455">
        <f>+E26-E14</f>
        <v>5456</v>
      </c>
    </row>
    <row r="27" spans="1:6" x14ac:dyDescent="0.35">
      <c r="A27" s="179" t="s">
        <v>60</v>
      </c>
      <c r="B27" s="179"/>
      <c r="C27" s="192">
        <v>3154</v>
      </c>
      <c r="D27" s="200"/>
      <c r="E27" s="200">
        <f t="shared" si="0"/>
        <v>3154</v>
      </c>
    </row>
    <row r="28" spans="1:6" x14ac:dyDescent="0.35">
      <c r="A28" s="181" t="s">
        <v>84</v>
      </c>
      <c r="B28" s="179"/>
      <c r="C28" s="182">
        <v>-1467</v>
      </c>
      <c r="D28" s="182"/>
      <c r="E28" s="182">
        <f>+C28+D28</f>
        <v>-1467</v>
      </c>
      <c r="F28" s="455">
        <f>+E28+E14</f>
        <v>-1572</v>
      </c>
    </row>
    <row r="29" spans="1:6" x14ac:dyDescent="0.35">
      <c r="A29" s="197" t="s">
        <v>138</v>
      </c>
      <c r="B29" s="179"/>
      <c r="C29" s="200">
        <f>C26-C27+C28</f>
        <v>730</v>
      </c>
      <c r="D29" s="200"/>
      <c r="E29" s="200">
        <f>E26-E27+E28</f>
        <v>730</v>
      </c>
      <c r="F29" s="178"/>
    </row>
    <row r="30" spans="1:6" x14ac:dyDescent="0.35">
      <c r="A30" s="179" t="s">
        <v>139</v>
      </c>
      <c r="B30" s="179"/>
      <c r="C30" s="192">
        <v>0</v>
      </c>
      <c r="D30" s="200"/>
      <c r="E30" s="200">
        <f t="shared" si="0"/>
        <v>0</v>
      </c>
      <c r="F30" s="178"/>
    </row>
    <row r="31" spans="1:6" s="189" customFormat="1" x14ac:dyDescent="0.35">
      <c r="A31" s="201" t="s">
        <v>62</v>
      </c>
      <c r="B31" s="197"/>
      <c r="C31" s="188">
        <f>+C29+C30</f>
        <v>730</v>
      </c>
      <c r="D31" s="188"/>
      <c r="E31" s="188">
        <f>+E29+E30</f>
        <v>730</v>
      </c>
      <c r="F31" s="199"/>
    </row>
    <row r="32" spans="1:6" x14ac:dyDescent="0.35">
      <c r="A32" s="179" t="s">
        <v>63</v>
      </c>
      <c r="B32" s="179"/>
      <c r="C32" s="180">
        <f>+C31-C33</f>
        <v>-1245</v>
      </c>
      <c r="D32" s="180"/>
      <c r="E32" s="180">
        <f t="shared" ref="E32:E33" si="1">+C32+D32</f>
        <v>-1245</v>
      </c>
    </row>
    <row r="33" spans="1:5" x14ac:dyDescent="0.35">
      <c r="A33" s="181" t="s">
        <v>64</v>
      </c>
      <c r="B33" s="179"/>
      <c r="C33" s="182">
        <v>1975</v>
      </c>
      <c r="D33" s="182"/>
      <c r="E33" s="182">
        <f t="shared" si="1"/>
        <v>1975</v>
      </c>
    </row>
    <row r="34" spans="1:5" x14ac:dyDescent="0.35">
      <c r="A34" s="179"/>
      <c r="B34" s="179"/>
      <c r="C34" s="462">
        <f>+C27/C26</f>
        <v>0.58942253784339371</v>
      </c>
      <c r="D34" s="203"/>
      <c r="E34" s="203"/>
    </row>
    <row r="35" spans="1:5" x14ac:dyDescent="0.35">
      <c r="A35" s="204"/>
      <c r="C35" s="205"/>
      <c r="D35" s="205"/>
      <c r="E35" s="205"/>
    </row>
    <row r="36" spans="1:5" hidden="1" x14ac:dyDescent="0.35">
      <c r="A36" s="206"/>
      <c r="C36" s="207"/>
      <c r="D36" s="207"/>
      <c r="E36" s="207"/>
    </row>
    <row r="37" spans="1:5" hidden="1" x14ac:dyDescent="0.35">
      <c r="A37" s="204"/>
      <c r="C37" s="207"/>
      <c r="D37" s="207"/>
      <c r="E37" s="207"/>
    </row>
    <row r="38" spans="1:5" hidden="1" x14ac:dyDescent="0.35">
      <c r="A38" s="204"/>
      <c r="C38" s="207"/>
      <c r="D38" s="207"/>
      <c r="E38" s="207"/>
    </row>
    <row r="39" spans="1:5" hidden="1" x14ac:dyDescent="0.35">
      <c r="A39" s="206"/>
      <c r="C39" s="207"/>
      <c r="D39" s="207"/>
      <c r="E39" s="207"/>
    </row>
    <row r="40" spans="1:5" hidden="1" x14ac:dyDescent="0.35">
      <c r="A40" s="206"/>
      <c r="C40" s="207"/>
      <c r="D40" s="207"/>
      <c r="E40" s="207"/>
    </row>
    <row r="41" spans="1:5" hidden="1" x14ac:dyDescent="0.35">
      <c r="A41" s="204"/>
      <c r="C41" s="207"/>
      <c r="D41" s="207"/>
      <c r="E41" s="207"/>
    </row>
    <row r="42" spans="1:5" hidden="1" x14ac:dyDescent="0.35">
      <c r="A42" s="204"/>
      <c r="C42" s="207"/>
      <c r="D42" s="207"/>
      <c r="E42" s="207"/>
    </row>
    <row r="43" spans="1:5" hidden="1" x14ac:dyDescent="0.35">
      <c r="C43" s="207"/>
      <c r="D43" s="207"/>
      <c r="E43" s="207"/>
    </row>
    <row r="44" spans="1:5" hidden="1" x14ac:dyDescent="0.35">
      <c r="C44" s="207"/>
      <c r="D44" s="207"/>
      <c r="E44" s="207"/>
    </row>
    <row r="45" spans="1:5" hidden="1" x14ac:dyDescent="0.35">
      <c r="C45" s="207"/>
      <c r="D45" s="207"/>
      <c r="E45" s="207"/>
    </row>
    <row r="46" spans="1:5" hidden="1" x14ac:dyDescent="0.35">
      <c r="C46" s="207"/>
      <c r="D46" s="207"/>
      <c r="E46" s="207"/>
    </row>
    <row r="47" spans="1:5" hidden="1" x14ac:dyDescent="0.35">
      <c r="C47" s="207"/>
      <c r="D47" s="207"/>
      <c r="E47" s="207"/>
    </row>
    <row r="48" spans="1:5" hidden="1" x14ac:dyDescent="0.35">
      <c r="C48" s="207"/>
      <c r="D48" s="207"/>
      <c r="E48" s="207"/>
    </row>
    <row r="49" spans="1:6" hidden="1" x14ac:dyDescent="0.35">
      <c r="C49" s="207"/>
      <c r="D49" s="207"/>
      <c r="E49" s="207"/>
    </row>
    <row r="50" spans="1:6" hidden="1" x14ac:dyDescent="0.35">
      <c r="C50" s="207"/>
      <c r="D50" s="207"/>
      <c r="E50" s="207"/>
    </row>
    <row r="51" spans="1:6" hidden="1" x14ac:dyDescent="0.35">
      <c r="C51" s="207"/>
      <c r="D51" s="207"/>
      <c r="E51" s="207"/>
    </row>
    <row r="52" spans="1:6" ht="31" x14ac:dyDescent="0.35">
      <c r="C52" s="177" t="str">
        <f>C8</f>
        <v>2Q 2020 HFM</v>
      </c>
      <c r="D52" s="544" t="s">
        <v>73</v>
      </c>
      <c r="E52" s="177" t="str">
        <f>E8</f>
        <v>2Q 2020 Final</v>
      </c>
    </row>
    <row r="53" spans="1:6" x14ac:dyDescent="0.35">
      <c r="A53" s="208" t="s">
        <v>85</v>
      </c>
      <c r="B53" s="209"/>
      <c r="C53" s="210"/>
      <c r="D53" s="210"/>
      <c r="E53" s="210"/>
    </row>
    <row r="54" spans="1:6" ht="15.75" customHeight="1" x14ac:dyDescent="0.35">
      <c r="A54" s="211" t="s">
        <v>86</v>
      </c>
      <c r="B54" s="183"/>
      <c r="C54" s="212">
        <f>+C17</f>
        <v>13145</v>
      </c>
      <c r="D54" s="212"/>
      <c r="E54" s="212">
        <f t="shared" ref="E54:E58" si="2">+C54+D54</f>
        <v>13145</v>
      </c>
    </row>
    <row r="55" spans="1:6" ht="15.75" customHeight="1" x14ac:dyDescent="0.35">
      <c r="A55" s="170" t="s">
        <v>67</v>
      </c>
      <c r="C55" s="180">
        <v>6279</v>
      </c>
      <c r="D55" s="180"/>
      <c r="E55" s="180">
        <f t="shared" si="2"/>
        <v>6279</v>
      </c>
    </row>
    <row r="56" spans="1:6" ht="15.75" customHeight="1" x14ac:dyDescent="0.35">
      <c r="A56" s="185" t="s">
        <v>68</v>
      </c>
      <c r="B56" s="179"/>
      <c r="C56" s="192">
        <f>+C57-C55-C54</f>
        <v>1514</v>
      </c>
      <c r="D56" s="192"/>
      <c r="E56" s="192">
        <f t="shared" si="2"/>
        <v>1514</v>
      </c>
    </row>
    <row r="57" spans="1:6" ht="15.75" customHeight="1" x14ac:dyDescent="0.35">
      <c r="A57" s="214" t="s">
        <v>69</v>
      </c>
      <c r="B57" s="179"/>
      <c r="C57" s="215">
        <v>20938</v>
      </c>
      <c r="D57" s="215"/>
      <c r="E57" s="215">
        <f t="shared" si="2"/>
        <v>20938</v>
      </c>
    </row>
    <row r="58" spans="1:6" s="189" customFormat="1" ht="15.75" customHeight="1" x14ac:dyDescent="0.35">
      <c r="A58" s="216" t="s">
        <v>70</v>
      </c>
      <c r="C58" s="217"/>
      <c r="D58" s="217"/>
      <c r="E58" s="217">
        <f t="shared" si="2"/>
        <v>0</v>
      </c>
    </row>
    <row r="59" spans="1:6" ht="19.5" customHeight="1" x14ac:dyDescent="0.35">
      <c r="C59" s="218"/>
      <c r="D59" s="218"/>
      <c r="E59" s="218"/>
      <c r="F59" s="219"/>
    </row>
  </sheetData>
  <mergeCells count="5">
    <mergeCell ref="A1:E1"/>
    <mergeCell ref="A2:E2"/>
    <mergeCell ref="A3:E3"/>
    <mergeCell ref="A4:E4"/>
    <mergeCell ref="C6:E6"/>
  </mergeCells>
  <printOptions horizontalCentered="1"/>
  <pageMargins left="0.43307086614173229" right="0.31496062992125984" top="0.78740157480314965" bottom="0.23622047244094491" header="0" footer="0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7409" r:id="rId4">
          <objectPr defaultSize="0" autoPict="0" r:id="rId5">
            <anchor moveWithCells="1" sizeWithCells="1">
              <from>
                <xdr:col>5</xdr:col>
                <xdr:colOff>0</xdr:colOff>
                <xdr:row>58</xdr:row>
                <xdr:rowOff>12700</xdr:rowOff>
              </from>
              <to>
                <xdr:col>5</xdr:col>
                <xdr:colOff>0</xdr:colOff>
                <xdr:row>59</xdr:row>
                <xdr:rowOff>0</xdr:rowOff>
              </to>
            </anchor>
          </objectPr>
        </oleObject>
      </mc:Choice>
      <mc:Fallback>
        <oleObject progId="Word.Picture.8" shapeId="1740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4.9989318521683403E-2"/>
    <pageSetUpPr fitToPage="1"/>
  </sheetPr>
  <dimension ref="A1:F59"/>
  <sheetViews>
    <sheetView showGridLines="0" view="pageBreakPreview" topLeftCell="A2" zoomScale="80" zoomScaleSheetLayoutView="80" workbookViewId="0">
      <selection activeCell="F28" sqref="F28"/>
    </sheetView>
  </sheetViews>
  <sheetFormatPr defaultColWidth="9.81640625" defaultRowHeight="15.5" outlineLevelRow="1" x14ac:dyDescent="0.35"/>
  <cols>
    <col min="1" max="1" width="49.26953125" style="170" customWidth="1"/>
    <col min="2" max="2" width="1.453125" style="170" customWidth="1"/>
    <col min="3" max="3" width="9.453125" style="170" bestFit="1" customWidth="1"/>
    <col min="4" max="4" width="8.453125" style="170" customWidth="1"/>
    <col min="5" max="5" width="9.7265625" style="170" bestFit="1" customWidth="1"/>
    <col min="6" max="6" width="9" style="170" customWidth="1"/>
    <col min="7" max="16384" width="9.81640625" style="170"/>
  </cols>
  <sheetData>
    <row r="1" spans="1:6" ht="36" customHeight="1" x14ac:dyDescent="0.4">
      <c r="A1" s="622" t="s">
        <v>0</v>
      </c>
      <c r="B1" s="622"/>
      <c r="C1" s="622"/>
      <c r="D1" s="622"/>
      <c r="E1" s="622"/>
    </row>
    <row r="2" spans="1:6" ht="15" customHeight="1" x14ac:dyDescent="0.4">
      <c r="A2" s="623" t="s">
        <v>40</v>
      </c>
      <c r="B2" s="623"/>
      <c r="C2" s="623"/>
      <c r="D2" s="623"/>
      <c r="E2" s="623"/>
      <c r="F2" s="171"/>
    </row>
    <row r="3" spans="1:6" ht="15" customHeight="1" x14ac:dyDescent="0.4">
      <c r="A3" s="624" t="s">
        <v>72</v>
      </c>
      <c r="B3" s="624"/>
      <c r="C3" s="624"/>
      <c r="D3" s="624"/>
      <c r="E3" s="624"/>
      <c r="F3" s="171"/>
    </row>
    <row r="4" spans="1:6" ht="18" x14ac:dyDescent="0.4">
      <c r="A4" s="625"/>
      <c r="B4" s="625"/>
      <c r="C4" s="625"/>
      <c r="D4" s="625"/>
      <c r="E4" s="625"/>
      <c r="F4" s="171"/>
    </row>
    <row r="5" spans="1:6" x14ac:dyDescent="0.35">
      <c r="A5" s="172"/>
      <c r="B5" s="172"/>
      <c r="C5" s="172"/>
      <c r="D5" s="172"/>
      <c r="E5" s="172"/>
      <c r="F5" s="172"/>
    </row>
    <row r="6" spans="1:6" x14ac:dyDescent="0.35">
      <c r="A6" s="173"/>
      <c r="B6" s="173"/>
      <c r="C6" s="627"/>
      <c r="D6" s="627"/>
      <c r="E6" s="627"/>
    </row>
    <row r="7" spans="1:6" hidden="1" x14ac:dyDescent="0.35">
      <c r="A7" s="173"/>
      <c r="B7" s="173"/>
      <c r="C7" s="174"/>
      <c r="D7" s="174"/>
      <c r="E7" s="174"/>
    </row>
    <row r="8" spans="1:6" x14ac:dyDescent="0.35">
      <c r="A8" s="175"/>
      <c r="B8" s="176"/>
      <c r="C8" s="177" t="s">
        <v>181</v>
      </c>
      <c r="D8" s="543" t="s">
        <v>73</v>
      </c>
      <c r="E8" s="177" t="s">
        <v>182</v>
      </c>
      <c r="F8" s="178"/>
    </row>
    <row r="9" spans="1:6" x14ac:dyDescent="0.35">
      <c r="A9" s="179" t="s">
        <v>74</v>
      </c>
      <c r="B9" s="179"/>
      <c r="C9" s="180">
        <v>492966</v>
      </c>
      <c r="D9" s="180"/>
      <c r="E9" s="180">
        <f t="shared" ref="E9:E30" si="0">+C9+D9</f>
        <v>492966</v>
      </c>
    </row>
    <row r="10" spans="1:6" x14ac:dyDescent="0.35">
      <c r="A10" s="181" t="s">
        <v>45</v>
      </c>
      <c r="B10" s="179"/>
      <c r="C10" s="182">
        <v>303313</v>
      </c>
      <c r="D10" s="182"/>
      <c r="E10" s="182">
        <f t="shared" si="0"/>
        <v>303313</v>
      </c>
    </row>
    <row r="11" spans="1:6" x14ac:dyDescent="0.35">
      <c r="A11" s="181" t="s">
        <v>46</v>
      </c>
      <c r="B11" s="179"/>
      <c r="C11" s="182">
        <f>C9-C10</f>
        <v>189653</v>
      </c>
      <c r="D11" s="182"/>
      <c r="E11" s="182">
        <f t="shared" si="0"/>
        <v>189653</v>
      </c>
    </row>
    <row r="12" spans="1:6" x14ac:dyDescent="0.35">
      <c r="A12" s="183" t="s">
        <v>47</v>
      </c>
      <c r="B12" s="184"/>
      <c r="C12" s="180">
        <v>22988</v>
      </c>
      <c r="D12" s="180"/>
      <c r="E12" s="180">
        <f t="shared" si="0"/>
        <v>22988</v>
      </c>
    </row>
    <row r="13" spans="1:6" x14ac:dyDescent="0.35">
      <c r="A13" s="183" t="s">
        <v>48</v>
      </c>
      <c r="B13" s="184"/>
      <c r="C13" s="180">
        <v>123405</v>
      </c>
      <c r="D13" s="180"/>
      <c r="E13" s="180">
        <f t="shared" si="0"/>
        <v>123405</v>
      </c>
    </row>
    <row r="14" spans="1:6" outlineLevel="1" x14ac:dyDescent="0.35">
      <c r="A14" s="185" t="s">
        <v>49</v>
      </c>
      <c r="B14" s="179"/>
      <c r="C14" s="180">
        <v>-375</v>
      </c>
      <c r="D14" s="180"/>
      <c r="E14" s="180">
        <f>+C14+D14</f>
        <v>-375</v>
      </c>
    </row>
    <row r="15" spans="1:6" outlineLevel="1" x14ac:dyDescent="0.35">
      <c r="A15" s="185" t="s">
        <v>50</v>
      </c>
      <c r="B15" s="179"/>
      <c r="C15" s="180">
        <v>1382</v>
      </c>
      <c r="D15" s="180"/>
      <c r="E15" s="180">
        <f>+C15+D15</f>
        <v>1382</v>
      </c>
    </row>
    <row r="16" spans="1:6" x14ac:dyDescent="0.35">
      <c r="A16" s="185" t="s">
        <v>75</v>
      </c>
      <c r="C16" s="180">
        <f>+C15-C14</f>
        <v>1757</v>
      </c>
      <c r="D16" s="180"/>
      <c r="E16" s="180">
        <f>+C16+D16</f>
        <v>1757</v>
      </c>
    </row>
    <row r="17" spans="1:6" s="189" customFormat="1" x14ac:dyDescent="0.35">
      <c r="A17" s="186" t="s">
        <v>66</v>
      </c>
      <c r="B17" s="187"/>
      <c r="C17" s="188">
        <f>C11-C12-C13-C16</f>
        <v>41503</v>
      </c>
      <c r="D17" s="188"/>
      <c r="E17" s="188">
        <f t="shared" si="0"/>
        <v>41503</v>
      </c>
    </row>
    <row r="18" spans="1:6" x14ac:dyDescent="0.35">
      <c r="A18" s="190" t="s">
        <v>53</v>
      </c>
      <c r="B18" s="183"/>
      <c r="C18" s="191">
        <v>7656</v>
      </c>
      <c r="D18" s="191"/>
      <c r="E18" s="191">
        <f t="shared" si="0"/>
        <v>7656</v>
      </c>
      <c r="F18" s="455">
        <f>+E18+E15</f>
        <v>9038</v>
      </c>
    </row>
    <row r="19" spans="1:6" x14ac:dyDescent="0.35">
      <c r="A19" s="184" t="s">
        <v>76</v>
      </c>
      <c r="B19" s="184"/>
      <c r="C19" s="192">
        <v>17516</v>
      </c>
      <c r="D19" s="192"/>
      <c r="E19" s="192">
        <f t="shared" si="0"/>
        <v>17516</v>
      </c>
    </row>
    <row r="20" spans="1:6" x14ac:dyDescent="0.35">
      <c r="A20" s="193" t="s">
        <v>77</v>
      </c>
      <c r="B20" s="184"/>
      <c r="C20" s="191">
        <v>2100</v>
      </c>
      <c r="D20" s="191"/>
      <c r="E20" s="191">
        <f t="shared" si="0"/>
        <v>2100</v>
      </c>
    </row>
    <row r="21" spans="1:6" x14ac:dyDescent="0.35">
      <c r="A21" s="184" t="s">
        <v>78</v>
      </c>
      <c r="B21" s="184"/>
      <c r="C21" s="180">
        <f>+C19-C20</f>
        <v>15416</v>
      </c>
      <c r="D21" s="180">
        <f>+D19-D20</f>
        <v>0</v>
      </c>
      <c r="E21" s="180">
        <f t="shared" si="0"/>
        <v>15416</v>
      </c>
    </row>
    <row r="22" spans="1:6" x14ac:dyDescent="0.35">
      <c r="A22" s="194" t="s">
        <v>79</v>
      </c>
      <c r="B22" s="184"/>
      <c r="C22" s="192">
        <v>-385</v>
      </c>
      <c r="D22" s="192"/>
      <c r="E22" s="192">
        <f t="shared" si="0"/>
        <v>-385</v>
      </c>
    </row>
    <row r="23" spans="1:6" x14ac:dyDescent="0.35">
      <c r="A23" s="195" t="s">
        <v>80</v>
      </c>
      <c r="B23" s="183"/>
      <c r="C23" s="192">
        <v>-384</v>
      </c>
      <c r="D23" s="192"/>
      <c r="E23" s="192">
        <f t="shared" si="0"/>
        <v>-384</v>
      </c>
    </row>
    <row r="24" spans="1:6" ht="18" customHeight="1" x14ac:dyDescent="0.35">
      <c r="A24" s="185" t="s">
        <v>81</v>
      </c>
      <c r="B24" s="183"/>
      <c r="C24" s="191">
        <v>264</v>
      </c>
      <c r="D24" s="191"/>
      <c r="E24" s="191">
        <f t="shared" si="0"/>
        <v>264</v>
      </c>
    </row>
    <row r="25" spans="1:6" s="189" customFormat="1" x14ac:dyDescent="0.35">
      <c r="A25" s="196" t="s">
        <v>82</v>
      </c>
      <c r="B25" s="187"/>
      <c r="C25" s="188">
        <f>C21+C22+C23+C24</f>
        <v>14911</v>
      </c>
      <c r="D25" s="188">
        <f>D21+D22+D23+D24</f>
        <v>0</v>
      </c>
      <c r="E25" s="188">
        <f t="shared" si="0"/>
        <v>14911</v>
      </c>
    </row>
    <row r="26" spans="1:6" s="189" customFormat="1" ht="18" customHeight="1" x14ac:dyDescent="0.35">
      <c r="A26" s="197" t="s">
        <v>83</v>
      </c>
      <c r="B26" s="197"/>
      <c r="C26" s="198">
        <f>C17-C18-C25</f>
        <v>18936</v>
      </c>
      <c r="D26" s="198"/>
      <c r="E26" s="198">
        <f t="shared" si="0"/>
        <v>18936</v>
      </c>
      <c r="F26" s="455">
        <f>+E26-E14</f>
        <v>19311</v>
      </c>
    </row>
    <row r="27" spans="1:6" x14ac:dyDescent="0.35">
      <c r="A27" s="179" t="s">
        <v>60</v>
      </c>
      <c r="B27" s="179"/>
      <c r="C27" s="200">
        <v>14819</v>
      </c>
      <c r="D27" s="200"/>
      <c r="E27" s="200">
        <f t="shared" si="0"/>
        <v>14819</v>
      </c>
    </row>
    <row r="28" spans="1:6" x14ac:dyDescent="0.35">
      <c r="A28" s="181" t="s">
        <v>84</v>
      </c>
      <c r="B28" s="179"/>
      <c r="C28" s="182">
        <v>-361</v>
      </c>
      <c r="D28" s="182"/>
      <c r="E28" s="182">
        <f>+C28+D28</f>
        <v>-361</v>
      </c>
      <c r="F28" s="455">
        <f>+E28+E14</f>
        <v>-736</v>
      </c>
    </row>
    <row r="29" spans="1:6" x14ac:dyDescent="0.35">
      <c r="A29" s="197" t="s">
        <v>138</v>
      </c>
      <c r="B29" s="179"/>
      <c r="C29" s="456">
        <f>C26-C27+C28</f>
        <v>3756</v>
      </c>
      <c r="D29" s="456">
        <f>+D25+D26+D27+D28</f>
        <v>0</v>
      </c>
      <c r="E29" s="200">
        <f>+C29+D29</f>
        <v>3756</v>
      </c>
      <c r="F29" s="178"/>
    </row>
    <row r="30" spans="1:6" x14ac:dyDescent="0.35">
      <c r="A30" s="179" t="s">
        <v>139</v>
      </c>
      <c r="B30" s="179"/>
      <c r="C30" s="182"/>
      <c r="D30" s="182"/>
      <c r="E30" s="200">
        <f t="shared" si="0"/>
        <v>0</v>
      </c>
      <c r="F30" s="178"/>
    </row>
    <row r="31" spans="1:6" s="189" customFormat="1" x14ac:dyDescent="0.35">
      <c r="A31" s="201" t="s">
        <v>62</v>
      </c>
      <c r="B31" s="197"/>
      <c r="C31" s="188">
        <f>+C29+C30</f>
        <v>3756</v>
      </c>
      <c r="D31" s="188">
        <f>+D29</f>
        <v>0</v>
      </c>
      <c r="E31" s="188">
        <f>+E29+E30</f>
        <v>3756</v>
      </c>
      <c r="F31" s="199"/>
    </row>
    <row r="32" spans="1:6" x14ac:dyDescent="0.35">
      <c r="A32" s="179" t="s">
        <v>63</v>
      </c>
      <c r="B32" s="179"/>
      <c r="C32" s="180">
        <f>+C31-C33</f>
        <v>-1930</v>
      </c>
      <c r="D32" s="180">
        <f>+D31</f>
        <v>0</v>
      </c>
      <c r="E32" s="180">
        <f t="shared" ref="E32:E33" si="1">+C32+D32</f>
        <v>-1930</v>
      </c>
    </row>
    <row r="33" spans="1:5" x14ac:dyDescent="0.35">
      <c r="A33" s="181" t="s">
        <v>64</v>
      </c>
      <c r="B33" s="179"/>
      <c r="C33" s="182">
        <v>5686</v>
      </c>
      <c r="D33" s="182"/>
      <c r="E33" s="182">
        <f t="shared" si="1"/>
        <v>5686</v>
      </c>
    </row>
    <row r="34" spans="1:5" x14ac:dyDescent="0.35">
      <c r="A34" s="179"/>
      <c r="B34" s="179"/>
      <c r="C34" s="202">
        <f>+C27/C26</f>
        <v>0.78258343895226024</v>
      </c>
      <c r="D34" s="202"/>
      <c r="E34" s="202"/>
    </row>
    <row r="35" spans="1:5" x14ac:dyDescent="0.35">
      <c r="A35" s="204"/>
      <c r="C35" s="205"/>
      <c r="D35" s="205"/>
      <c r="E35" s="205"/>
    </row>
    <row r="36" spans="1:5" hidden="1" x14ac:dyDescent="0.35">
      <c r="A36" s="206"/>
      <c r="C36" s="207"/>
      <c r="D36" s="207"/>
      <c r="E36" s="207"/>
    </row>
    <row r="37" spans="1:5" hidden="1" x14ac:dyDescent="0.35">
      <c r="A37" s="204"/>
      <c r="C37" s="207"/>
      <c r="D37" s="207"/>
      <c r="E37" s="207"/>
    </row>
    <row r="38" spans="1:5" hidden="1" x14ac:dyDescent="0.35">
      <c r="A38" s="204"/>
      <c r="C38" s="207"/>
      <c r="D38" s="207"/>
      <c r="E38" s="207"/>
    </row>
    <row r="39" spans="1:5" hidden="1" x14ac:dyDescent="0.35">
      <c r="A39" s="206"/>
      <c r="C39" s="207"/>
      <c r="D39" s="207"/>
      <c r="E39" s="207"/>
    </row>
    <row r="40" spans="1:5" hidden="1" x14ac:dyDescent="0.35">
      <c r="A40" s="206"/>
      <c r="C40" s="207"/>
      <c r="D40" s="207"/>
      <c r="E40" s="207"/>
    </row>
    <row r="41" spans="1:5" hidden="1" x14ac:dyDescent="0.35">
      <c r="A41" s="204"/>
      <c r="C41" s="207"/>
      <c r="D41" s="207"/>
      <c r="E41" s="207"/>
    </row>
    <row r="42" spans="1:5" hidden="1" x14ac:dyDescent="0.35">
      <c r="A42" s="204"/>
      <c r="C42" s="207"/>
      <c r="D42" s="207"/>
      <c r="E42" s="207"/>
    </row>
    <row r="43" spans="1:5" hidden="1" x14ac:dyDescent="0.35">
      <c r="C43" s="207"/>
      <c r="D43" s="207"/>
      <c r="E43" s="207"/>
    </row>
    <row r="44" spans="1:5" hidden="1" x14ac:dyDescent="0.35">
      <c r="C44" s="207"/>
      <c r="D44" s="207"/>
      <c r="E44" s="207"/>
    </row>
    <row r="45" spans="1:5" hidden="1" x14ac:dyDescent="0.35">
      <c r="C45" s="207"/>
      <c r="D45" s="207"/>
      <c r="E45" s="207"/>
    </row>
    <row r="46" spans="1:5" hidden="1" x14ac:dyDescent="0.35">
      <c r="C46" s="207"/>
      <c r="D46" s="207"/>
      <c r="E46" s="207"/>
    </row>
    <row r="47" spans="1:5" hidden="1" x14ac:dyDescent="0.35">
      <c r="C47" s="207"/>
      <c r="D47" s="207"/>
      <c r="E47" s="207"/>
    </row>
    <row r="48" spans="1:5" hidden="1" x14ac:dyDescent="0.35">
      <c r="C48" s="207"/>
      <c r="D48" s="207"/>
      <c r="E48" s="207"/>
    </row>
    <row r="49" spans="1:6" hidden="1" x14ac:dyDescent="0.35">
      <c r="C49" s="207"/>
      <c r="D49" s="207"/>
      <c r="E49" s="207"/>
    </row>
    <row r="50" spans="1:6" hidden="1" x14ac:dyDescent="0.35">
      <c r="C50" s="207"/>
      <c r="D50" s="207"/>
      <c r="E50" s="207"/>
    </row>
    <row r="51" spans="1:6" hidden="1" x14ac:dyDescent="0.35">
      <c r="C51" s="207"/>
      <c r="D51" s="207"/>
      <c r="E51" s="207"/>
    </row>
    <row r="52" spans="1:6" x14ac:dyDescent="0.35">
      <c r="C52" s="177" t="str">
        <f>C8</f>
        <v>2020 HFM</v>
      </c>
      <c r="D52" s="543" t="str">
        <f t="shared" ref="D52:E52" si="2">D8</f>
        <v>Ajustes</v>
      </c>
      <c r="E52" s="177" t="str">
        <f t="shared" si="2"/>
        <v>2020 Final</v>
      </c>
    </row>
    <row r="53" spans="1:6" x14ac:dyDescent="0.35">
      <c r="A53" s="208" t="s">
        <v>85</v>
      </c>
      <c r="B53" s="209"/>
      <c r="C53" s="210"/>
      <c r="D53" s="210"/>
      <c r="E53" s="210"/>
    </row>
    <row r="54" spans="1:6" ht="15.75" customHeight="1" x14ac:dyDescent="0.35">
      <c r="A54" s="211" t="s">
        <v>86</v>
      </c>
      <c r="B54" s="183"/>
      <c r="C54" s="212">
        <f>+C17</f>
        <v>41503</v>
      </c>
      <c r="D54" s="212"/>
      <c r="E54" s="212">
        <f t="shared" ref="E54:E58" si="3">+C54+D54</f>
        <v>41503</v>
      </c>
    </row>
    <row r="55" spans="1:6" ht="15.75" customHeight="1" x14ac:dyDescent="0.35">
      <c r="A55" s="170" t="s">
        <v>67</v>
      </c>
      <c r="C55" s="180">
        <v>25006</v>
      </c>
      <c r="D55" s="180"/>
      <c r="E55" s="180">
        <f>+C55+D55</f>
        <v>25006</v>
      </c>
    </row>
    <row r="56" spans="1:6" ht="15.75" customHeight="1" x14ac:dyDescent="0.35">
      <c r="A56" s="185" t="s">
        <v>68</v>
      </c>
      <c r="B56" s="179"/>
      <c r="C56" s="213">
        <f>+C57-C55-C54</f>
        <v>5463</v>
      </c>
      <c r="D56" s="180">
        <v>0.5</v>
      </c>
      <c r="E56" s="213">
        <f>+C56+D56</f>
        <v>5463.5</v>
      </c>
    </row>
    <row r="57" spans="1:6" ht="15.75" customHeight="1" x14ac:dyDescent="0.35">
      <c r="A57" s="214" t="s">
        <v>69</v>
      </c>
      <c r="B57" s="179"/>
      <c r="C57" s="215">
        <v>71972</v>
      </c>
      <c r="D57" s="215">
        <f>+D56</f>
        <v>0.5</v>
      </c>
      <c r="E57" s="215">
        <f t="shared" si="3"/>
        <v>71972.5</v>
      </c>
    </row>
    <row r="58" spans="1:6" s="189" customFormat="1" ht="15.75" customHeight="1" x14ac:dyDescent="0.35">
      <c r="A58" s="216" t="s">
        <v>70</v>
      </c>
      <c r="C58" s="217"/>
      <c r="D58" s="217"/>
      <c r="E58" s="217">
        <f t="shared" si="3"/>
        <v>0</v>
      </c>
    </row>
    <row r="59" spans="1:6" ht="19.5" customHeight="1" x14ac:dyDescent="0.35">
      <c r="C59" s="218"/>
      <c r="D59" s="218"/>
      <c r="E59" s="218"/>
      <c r="F59" s="219"/>
    </row>
  </sheetData>
  <mergeCells count="5">
    <mergeCell ref="A1:E1"/>
    <mergeCell ref="A2:E2"/>
    <mergeCell ref="A3:E3"/>
    <mergeCell ref="A4:E4"/>
    <mergeCell ref="C6:E6"/>
  </mergeCells>
  <printOptions horizontalCentered="1"/>
  <pageMargins left="0.43307086614173229" right="0.31496062992125984" top="0.78740157480314965" bottom="0.23622047244094491" header="0" footer="0"/>
  <pageSetup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5</xdr:col>
                <xdr:colOff>0</xdr:colOff>
                <xdr:row>58</xdr:row>
                <xdr:rowOff>12700</xdr:rowOff>
              </from>
              <to>
                <xdr:col>5</xdr:col>
                <xdr:colOff>0</xdr:colOff>
                <xdr:row>59</xdr:row>
                <xdr:rowOff>0</xdr:rowOff>
              </to>
            </anchor>
          </objectPr>
        </oleObject>
      </mc:Choice>
      <mc:Fallback>
        <oleObject progId="Word.Picture.8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4.9989318521683403E-2"/>
    <pageSetUpPr fitToPage="1"/>
  </sheetPr>
  <dimension ref="A1:Q1048522"/>
  <sheetViews>
    <sheetView showGridLines="0" zoomScale="90" zoomScaleNormal="90" zoomScaleSheetLayoutView="115" workbookViewId="0">
      <selection activeCell="F28" sqref="F28"/>
    </sheetView>
  </sheetViews>
  <sheetFormatPr defaultColWidth="9.81640625" defaultRowHeight="13" x14ac:dyDescent="0.3"/>
  <cols>
    <col min="1" max="1" width="37.453125" style="497" bestFit="1" customWidth="1"/>
    <col min="2" max="2" width="4.81640625" style="497" customWidth="1"/>
    <col min="3" max="3" width="8.81640625" style="497" bestFit="1" customWidth="1"/>
    <col min="4" max="5" width="7.1796875" style="497" bestFit="1" customWidth="1"/>
    <col min="6" max="6" width="6.26953125" style="497" bestFit="1" customWidth="1"/>
    <col min="7" max="7" width="5.81640625" style="497" bestFit="1" customWidth="1"/>
    <col min="8" max="8" width="4.81640625" style="497" customWidth="1"/>
    <col min="9" max="9" width="8.81640625" style="497" bestFit="1" customWidth="1"/>
    <col min="10" max="11" width="7.1796875" style="497" bestFit="1" customWidth="1"/>
    <col min="12" max="12" width="5.453125" style="497" customWidth="1"/>
    <col min="13" max="13" width="5.81640625" style="497" bestFit="1" customWidth="1"/>
    <col min="14" max="14" width="10.81640625" style="497" bestFit="1" customWidth="1"/>
    <col min="15" max="15" width="15.54296875" style="497" bestFit="1" customWidth="1"/>
    <col min="16" max="16384" width="9.81640625" style="497"/>
  </cols>
  <sheetData>
    <row r="1" spans="1:17" ht="39" customHeight="1" x14ac:dyDescent="0.3">
      <c r="A1" s="507"/>
      <c r="B1" s="507"/>
      <c r="C1" s="628" t="str">
        <f>+'Consolidado Resultados'!C5:H5</f>
        <v>Por el cuarto trimestre de:</v>
      </c>
      <c r="D1" s="628"/>
      <c r="E1" s="628"/>
      <c r="F1" s="628"/>
      <c r="G1" s="628"/>
      <c r="H1" s="508"/>
      <c r="I1" s="629" t="s">
        <v>161</v>
      </c>
      <c r="J1" s="630"/>
      <c r="K1" s="630"/>
      <c r="L1" s="630"/>
      <c r="M1" s="631"/>
    </row>
    <row r="2" spans="1:17" x14ac:dyDescent="0.3">
      <c r="A2" s="510"/>
      <c r="B2" s="510"/>
      <c r="C2" s="506">
        <v>2020</v>
      </c>
      <c r="D2" s="506"/>
      <c r="E2" s="506">
        <v>2019</v>
      </c>
      <c r="F2" s="506"/>
      <c r="G2" s="510"/>
      <c r="H2" s="510"/>
      <c r="I2" s="506">
        <v>2020</v>
      </c>
      <c r="J2" s="510"/>
      <c r="K2" s="506">
        <v>2019</v>
      </c>
      <c r="L2" s="506"/>
      <c r="M2" s="509"/>
      <c r="N2" s="509"/>
    </row>
    <row r="3" spans="1:17" x14ac:dyDescent="0.3">
      <c r="A3" s="511" t="s">
        <v>155</v>
      </c>
      <c r="B3" s="512"/>
      <c r="C3" s="503">
        <f>'FEMSA Comercio - Div Salud'!$C7</f>
        <v>17319</v>
      </c>
      <c r="D3" s="503"/>
      <c r="E3" s="503">
        <f>'FEMSA Comercio - Div Salud'!$E7</f>
        <v>15009</v>
      </c>
      <c r="F3" s="503"/>
      <c r="G3" s="513">
        <f>IF((((C3/E3)-1)*100)&gt;=200,"N.A.",(IF((((C3/E3)-1)*100)&lt;=-200,"N.A.",(((C3/E3)-1)*100))))</f>
        <v>15.390765540675599</v>
      </c>
      <c r="H3" s="512"/>
      <c r="I3" s="503">
        <f>'FEMSA Comercio - Div Salud'!$J7</f>
        <v>65172</v>
      </c>
      <c r="J3" s="503"/>
      <c r="K3" s="503">
        <f>'FEMSA Comercio - Div Salud'!$L7</f>
        <v>58922</v>
      </c>
      <c r="L3" s="515"/>
      <c r="M3" s="516">
        <f>IF((((I3/K3)-1)*100)&gt;=200,"N.A.",(IF((((I3/K3)-1)*100)&lt;=-200,"N.A.",(((I3/K3)-1)*100))))</f>
        <v>10.607243474423811</v>
      </c>
      <c r="N3" s="509"/>
    </row>
    <row r="4" spans="1:17" x14ac:dyDescent="0.3">
      <c r="A4" s="517" t="s">
        <v>156</v>
      </c>
      <c r="B4" s="518"/>
      <c r="C4" s="504">
        <f>+C3-$C$34-$C$35</f>
        <v>17319</v>
      </c>
      <c r="D4" s="504"/>
      <c r="E4" s="504">
        <f>+E3</f>
        <v>15009</v>
      </c>
      <c r="F4" s="504"/>
      <c r="G4" s="519"/>
      <c r="H4" s="518"/>
      <c r="I4" s="504">
        <f>+I3-$I$34-$I$35</f>
        <v>60746.312645942686</v>
      </c>
      <c r="J4" s="504"/>
      <c r="K4" s="504">
        <f>+K3</f>
        <v>58922</v>
      </c>
      <c r="L4" s="520"/>
      <c r="M4" s="521">
        <f>IF((((I4/K4)-1)*100)&gt;=200,"N.A.",(IF((((I4/K4)-1)*100)&lt;=-200,"N.A.",(((I4/K4)-1)*100))))</f>
        <v>3.0961485454374937</v>
      </c>
      <c r="N4" s="509"/>
    </row>
    <row r="5" spans="1:17" x14ac:dyDescent="0.3">
      <c r="A5" s="517"/>
      <c r="B5" s="518"/>
      <c r="C5" s="504"/>
      <c r="D5" s="504"/>
      <c r="E5" s="504"/>
      <c r="F5" s="504"/>
      <c r="G5" s="522"/>
      <c r="H5" s="518"/>
      <c r="I5" s="504"/>
      <c r="J5" s="504"/>
      <c r="K5" s="504"/>
      <c r="L5" s="520"/>
      <c r="M5" s="523"/>
      <c r="N5" s="509"/>
    </row>
    <row r="6" spans="1:17" x14ac:dyDescent="0.3">
      <c r="A6" s="517" t="s">
        <v>157</v>
      </c>
      <c r="B6" s="518"/>
      <c r="C6" s="504">
        <f>'FEMSA Comercio - Div Salud'!$C13</f>
        <v>843</v>
      </c>
      <c r="D6" s="504"/>
      <c r="E6" s="504">
        <f>'FEMSA Comercio - Div Salud'!$E13</f>
        <v>658</v>
      </c>
      <c r="F6" s="504"/>
      <c r="G6" s="519">
        <f>IF((((C6/E6)-1)*100)&gt;=200,"N.A.",(IF((((C6/E6)-1)*100)&lt;=-200,"N.A.",(((C6/E6)-1)*100))))</f>
        <v>28.115501519756837</v>
      </c>
      <c r="H6" s="518"/>
      <c r="I6" s="504">
        <f>'FEMSA Comercio - Div Salud'!$J13</f>
        <v>2656</v>
      </c>
      <c r="J6" s="504"/>
      <c r="K6" s="504">
        <f>'FEMSA Comercio - Div Salud'!$L13</f>
        <v>2285</v>
      </c>
      <c r="L6" s="520"/>
      <c r="M6" s="521">
        <f>IF((((I6/K6)-1)*100)&gt;=200,"N.A.",(IF((((I6/K6)-1)*100)&lt;=-200,"N.A.",(((I6/K6)-1)*100))))</f>
        <v>16.236323851203505</v>
      </c>
      <c r="N6" s="509"/>
    </row>
    <row r="7" spans="1:17" x14ac:dyDescent="0.3">
      <c r="A7" s="517" t="s">
        <v>158</v>
      </c>
      <c r="B7" s="518"/>
      <c r="C7" s="504">
        <f>+C6-$D$34-$D$35</f>
        <v>843</v>
      </c>
      <c r="D7" s="504"/>
      <c r="E7" s="504">
        <f>+E6</f>
        <v>658</v>
      </c>
      <c r="F7" s="504"/>
      <c r="G7" s="519"/>
      <c r="H7" s="518"/>
      <c r="I7" s="504">
        <f>+I6-$J$34-$J$35</f>
        <v>2528.9446867850602</v>
      </c>
      <c r="J7" s="504"/>
      <c r="K7" s="504">
        <f>+K6</f>
        <v>2285</v>
      </c>
      <c r="L7" s="520"/>
      <c r="M7" s="521">
        <f>IF((((I7/K7)-1)*100)&gt;=200,"N.A.",(IF((((I7/K7)-1)*100)&lt;=-200,"N.A.",(((I7/K7)-1)*100))))</f>
        <v>10.675916270680963</v>
      </c>
      <c r="N7" s="509"/>
    </row>
    <row r="8" spans="1:17" x14ac:dyDescent="0.3">
      <c r="A8" s="517"/>
      <c r="B8" s="518"/>
      <c r="C8" s="504"/>
      <c r="D8" s="504"/>
      <c r="E8" s="504"/>
      <c r="F8" s="504"/>
      <c r="G8" s="522"/>
      <c r="H8" s="518"/>
      <c r="I8" s="504"/>
      <c r="J8" s="504"/>
      <c r="K8" s="504"/>
      <c r="L8" s="520"/>
      <c r="M8" s="523"/>
      <c r="N8" s="509"/>
    </row>
    <row r="9" spans="1:17" x14ac:dyDescent="0.3">
      <c r="A9" s="517" t="s">
        <v>159</v>
      </c>
      <c r="B9" s="518"/>
      <c r="C9" s="504">
        <f>'FEMSA Comercio - Div Salud'!$C16</f>
        <v>1773</v>
      </c>
      <c r="D9" s="504"/>
      <c r="E9" s="504">
        <f>'FEMSA Comercio - Div Salud'!$E16</f>
        <v>1508</v>
      </c>
      <c r="F9" s="504"/>
      <c r="G9" s="519">
        <f>IF((((C9/E9)-1)*100)&gt;=200,"N.A.",(IF((((C9/E9)-1)*100)&lt;=-200,"N.A.",(((C9/E9)-1)*100))))</f>
        <v>17.572944297082227</v>
      </c>
      <c r="H9" s="518"/>
      <c r="I9" s="504">
        <f>'FEMSA Comercio - Div Salud'!$J16</f>
        <v>6227</v>
      </c>
      <c r="J9" s="504"/>
      <c r="K9" s="504">
        <f>'FEMSA Comercio - Div Salud'!$L16</f>
        <v>5421</v>
      </c>
      <c r="L9" s="520"/>
      <c r="M9" s="521">
        <f>IF((((I9/K9)-1)*100)&gt;=200,"N.A.",(IF((((I9/K9)-1)*100)&lt;=-200,"N.A.",(((I9/K9)-1)*100))))</f>
        <v>14.868105515587526</v>
      </c>
      <c r="N9" s="509"/>
    </row>
    <row r="10" spans="1:17" x14ac:dyDescent="0.3">
      <c r="A10" s="524" t="s">
        <v>160</v>
      </c>
      <c r="B10" s="525"/>
      <c r="C10" s="505">
        <f>+C9-$E$34-$E$35</f>
        <v>1773</v>
      </c>
      <c r="D10" s="505"/>
      <c r="E10" s="505">
        <f>+E9</f>
        <v>1508</v>
      </c>
      <c r="F10" s="505"/>
      <c r="G10" s="526"/>
      <c r="H10" s="525"/>
      <c r="I10" s="505">
        <f>+I9-$K$34-$K$35</f>
        <v>5818.9275613778709</v>
      </c>
      <c r="J10" s="505"/>
      <c r="K10" s="505">
        <f>+K9</f>
        <v>5421</v>
      </c>
      <c r="L10" s="527"/>
      <c r="M10" s="528">
        <f>IF((((I10/K10)-1)*100)&gt;=200,"N.A.",(IF((((I10/K10)-1)*100)&lt;=-200,"N.A.",(((I10/K10)-1)*100))))</f>
        <v>7.3404825932092077</v>
      </c>
      <c r="N10" s="509"/>
    </row>
    <row r="11" spans="1:17" x14ac:dyDescent="0.3">
      <c r="A11" s="506"/>
      <c r="B11" s="506"/>
      <c r="C11" s="506"/>
      <c r="D11" s="506"/>
      <c r="E11" s="506"/>
      <c r="F11" s="506"/>
      <c r="G11" s="506"/>
      <c r="H11" s="506"/>
      <c r="I11" s="506"/>
      <c r="J11" s="509"/>
      <c r="K11" s="506"/>
      <c r="L11" s="509"/>
      <c r="M11" s="509"/>
      <c r="N11" s="509"/>
    </row>
    <row r="12" spans="1:17" x14ac:dyDescent="0.3">
      <c r="A12" s="511" t="s">
        <v>167</v>
      </c>
      <c r="B12" s="514"/>
      <c r="C12" s="503" t="e">
        <f>+#REF!</f>
        <v>#REF!</v>
      </c>
      <c r="D12" s="503"/>
      <c r="E12" s="503" t="e">
        <f>+#REF!</f>
        <v>#REF!</v>
      </c>
      <c r="F12" s="514"/>
      <c r="G12" s="513" t="e">
        <f>IF((((C12/E12)-1)*100)&gt;=200,"N.A.",(IF((((C12/E12)-1)*100)&lt;=-200,"N.A.",(((C12/E12)-1)*100))))</f>
        <v>#REF!</v>
      </c>
      <c r="H12" s="514"/>
      <c r="I12" s="503" t="e">
        <f>+#REF!</f>
        <v>#REF!</v>
      </c>
      <c r="J12" s="503"/>
      <c r="K12" s="503" t="e">
        <f>+#REF!</f>
        <v>#REF!</v>
      </c>
      <c r="L12" s="514"/>
      <c r="M12" s="516" t="e">
        <f>IF((((I12/K12)-1)*100)&gt;=200,"N.A.",(IF((((I12/K12)-1)*100)&lt;=-200,"N.A.",(((I12/K12)-1)*100))))</f>
        <v>#REF!</v>
      </c>
    </row>
    <row r="13" spans="1:17" x14ac:dyDescent="0.3">
      <c r="A13" s="517" t="s">
        <v>168</v>
      </c>
      <c r="B13" s="529"/>
      <c r="C13" s="504" t="e">
        <f>+C12-$C$36</f>
        <v>#REF!</v>
      </c>
      <c r="D13" s="504"/>
      <c r="E13" s="504" t="e">
        <f>+E12</f>
        <v>#REF!</v>
      </c>
      <c r="F13" s="529"/>
      <c r="G13" s="519" t="e">
        <f>IF((((C13/E13)-1)*100)&gt;=200,"N.A.",(IF((((C13/E13)-1)*100)&lt;=-200,"N.A.",(((C13/E13)-1)*100))))</f>
        <v>#REF!</v>
      </c>
      <c r="H13" s="529"/>
      <c r="I13" s="504" t="e">
        <f>+I12-$I$36</f>
        <v>#REF!</v>
      </c>
      <c r="J13" s="504"/>
      <c r="K13" s="504" t="e">
        <f>+K12</f>
        <v>#REF!</v>
      </c>
      <c r="L13" s="529"/>
      <c r="M13" s="521" t="e">
        <f>IF((((I13/K13)-1)*100)&gt;=200,"N.A.",(IF((((I13/K13)-1)*100)&lt;=-200,"N.A.",(((I13/K13)-1)*100))))</f>
        <v>#REF!</v>
      </c>
    </row>
    <row r="14" spans="1:17" x14ac:dyDescent="0.3">
      <c r="A14" s="517"/>
      <c r="B14" s="529"/>
      <c r="C14" s="504"/>
      <c r="D14" s="504"/>
      <c r="E14" s="504"/>
      <c r="F14" s="529"/>
      <c r="G14" s="522"/>
      <c r="H14" s="529"/>
      <c r="I14" s="504"/>
      <c r="J14" s="504"/>
      <c r="K14" s="504"/>
      <c r="L14" s="529"/>
      <c r="M14" s="523"/>
      <c r="O14" s="530"/>
      <c r="P14" s="530"/>
      <c r="Q14" s="530"/>
    </row>
    <row r="15" spans="1:17" x14ac:dyDescent="0.3">
      <c r="A15" s="517" t="s">
        <v>169</v>
      </c>
      <c r="B15" s="529"/>
      <c r="C15" s="504" t="e">
        <f>+#REF!</f>
        <v>#REF!</v>
      </c>
      <c r="D15" s="504"/>
      <c r="E15" s="504" t="e">
        <f>+#REF!</f>
        <v>#REF!</v>
      </c>
      <c r="F15" s="529"/>
      <c r="G15" s="519" t="e">
        <f>IF((((C15/E15)-1)*100)&gt;=200,"N.A.",(IF((((C15/E15)-1)*100)&lt;=-200,"N.A.",(((C15/E15)-1)*100))))</f>
        <v>#REF!</v>
      </c>
      <c r="H15" s="529"/>
      <c r="I15" s="504" t="e">
        <f>+#REF!</f>
        <v>#REF!</v>
      </c>
      <c r="J15" s="504"/>
      <c r="K15" s="504" t="e">
        <f>+#REF!</f>
        <v>#REF!</v>
      </c>
      <c r="L15" s="529"/>
      <c r="M15" s="521" t="e">
        <f>IF((((I15/K15)-1)*100)&gt;=200,"N.A.",(IF((((I15/K15)-1)*100)&lt;=-200,"N.A.",(((I15/K15)-1)*100))))</f>
        <v>#REF!</v>
      </c>
    </row>
    <row r="16" spans="1:17" x14ac:dyDescent="0.3">
      <c r="A16" s="517" t="s">
        <v>170</v>
      </c>
      <c r="B16" s="529"/>
      <c r="C16" s="504" t="e">
        <f>+C15-$D$36</f>
        <v>#REF!</v>
      </c>
      <c r="D16" s="504"/>
      <c r="E16" s="504" t="e">
        <f>+E15</f>
        <v>#REF!</v>
      </c>
      <c r="F16" s="529"/>
      <c r="G16" s="519" t="e">
        <f>IF((((C16/E16)-1)*100)&gt;=200,"N.A.",(IF((((C16/E16)-1)*100)&lt;=-200,"N.A.",(((C16/E16)-1)*100))))</f>
        <v>#REF!</v>
      </c>
      <c r="H16" s="529"/>
      <c r="I16" s="504" t="e">
        <f>+I15-$J$36</f>
        <v>#REF!</v>
      </c>
      <c r="J16" s="504"/>
      <c r="K16" s="504" t="e">
        <f>+K15</f>
        <v>#REF!</v>
      </c>
      <c r="L16" s="529"/>
      <c r="M16" s="521" t="e">
        <f>IF((((I16/K16)-1)*100)&gt;=200,"N.A.",(IF((((I16/K16)-1)*100)&lt;=-200,"N.A.",(((I16/K16)-1)*100))))</f>
        <v>#REF!</v>
      </c>
    </row>
    <row r="17" spans="1:13" x14ac:dyDescent="0.3">
      <c r="A17" s="517"/>
      <c r="B17" s="529"/>
      <c r="C17" s="504"/>
      <c r="D17" s="504"/>
      <c r="E17" s="504"/>
      <c r="F17" s="529"/>
      <c r="G17" s="522"/>
      <c r="H17" s="529"/>
      <c r="I17" s="504"/>
      <c r="J17" s="504"/>
      <c r="K17" s="504"/>
      <c r="L17" s="529"/>
      <c r="M17" s="523"/>
    </row>
    <row r="18" spans="1:13" x14ac:dyDescent="0.3">
      <c r="A18" s="517" t="s">
        <v>171</v>
      </c>
      <c r="B18" s="529"/>
      <c r="C18" s="504" t="e">
        <f>+#REF!</f>
        <v>#REF!</v>
      </c>
      <c r="D18" s="504"/>
      <c r="E18" s="504" t="e">
        <f>+#REF!</f>
        <v>#REF!</v>
      </c>
      <c r="F18" s="529"/>
      <c r="G18" s="519" t="e">
        <f>IF((((C18/E18)-1)*100)&gt;=200,"N.A.",(IF((((C18/E18)-1)*100)&lt;=-200,"N.A.",(((C18/E18)-1)*100))))</f>
        <v>#REF!</v>
      </c>
      <c r="H18" s="531"/>
      <c r="I18" s="504" t="e">
        <f>+#REF!</f>
        <v>#REF!</v>
      </c>
      <c r="J18" s="504"/>
      <c r="K18" s="504" t="e">
        <f>+#REF!</f>
        <v>#REF!</v>
      </c>
      <c r="L18" s="529"/>
      <c r="M18" s="521" t="e">
        <f>IF((((I18/K18)-1)*100)&gt;=200,"N.A.",(IF((((I18/K18)-1)*100)&lt;=-200,"N.A.",(((I18/K18)-1)*100))))</f>
        <v>#REF!</v>
      </c>
    </row>
    <row r="19" spans="1:13" x14ac:dyDescent="0.3">
      <c r="A19" s="524" t="s">
        <v>172</v>
      </c>
      <c r="B19" s="532"/>
      <c r="C19" s="505" t="e">
        <f>+C18-$E$36</f>
        <v>#REF!</v>
      </c>
      <c r="D19" s="505"/>
      <c r="E19" s="505" t="e">
        <f>+E18</f>
        <v>#REF!</v>
      </c>
      <c r="F19" s="532"/>
      <c r="G19" s="526" t="e">
        <f>IF((((C19/E19)-1)*100)&gt;=200,"N.A.",(IF((((C19/E19)-1)*100)&lt;=-200,"N.A.",(((C19/E19)-1)*100))))</f>
        <v>#REF!</v>
      </c>
      <c r="H19" s="533"/>
      <c r="I19" s="505" t="e">
        <f>+I18-$K$36</f>
        <v>#REF!</v>
      </c>
      <c r="J19" s="505"/>
      <c r="K19" s="505" t="e">
        <f>+K18</f>
        <v>#REF!</v>
      </c>
      <c r="L19" s="532"/>
      <c r="M19" s="528" t="e">
        <f>IF((((I19/K19)-1)*100)&gt;=200,"N.A.",(IF((((I19/K19)-1)*100)&lt;=-200,"N.A.",(((I19/K19)-1)*100))))</f>
        <v>#REF!</v>
      </c>
    </row>
    <row r="20" spans="1:13" x14ac:dyDescent="0.3">
      <c r="A20" s="534"/>
      <c r="B20" s="534"/>
      <c r="C20" s="535"/>
      <c r="D20" s="534"/>
      <c r="E20" s="535"/>
      <c r="F20" s="534"/>
      <c r="G20" s="534"/>
      <c r="H20" s="536"/>
      <c r="I20" s="535"/>
      <c r="J20" s="534"/>
      <c r="K20" s="534"/>
      <c r="L20" s="534"/>
      <c r="M20" s="534"/>
    </row>
    <row r="21" spans="1:13" x14ac:dyDescent="0.3">
      <c r="A21" s="511" t="s">
        <v>87</v>
      </c>
      <c r="B21" s="514"/>
      <c r="C21" s="503">
        <f>+'Consolidado Resultados'!C7</f>
        <v>130329</v>
      </c>
      <c r="D21" s="503"/>
      <c r="E21" s="503">
        <f>+'Consolidado Resultados'!E7</f>
        <v>132289</v>
      </c>
      <c r="F21" s="514"/>
      <c r="G21" s="513">
        <f>IF((((C21/E21)-1)*100)&gt;=200,"N.A.",(IF((((C21/E21)-1)*100)&lt;=-200,"N.A.",(((C21/E21)-1)*100))))</f>
        <v>-1.4816046685665496</v>
      </c>
      <c r="H21" s="514"/>
      <c r="I21" s="503">
        <f>+'Consolidado Resultados'!J7</f>
        <v>492966</v>
      </c>
      <c r="J21" s="503"/>
      <c r="K21" s="503">
        <f>+'Consolidado Resultados'!L7</f>
        <v>506711</v>
      </c>
      <c r="L21" s="514"/>
      <c r="M21" s="516">
        <f>IF((((I21/K21)-1)*100)&gt;=200,"N.A.",(IF((((I21/K21)-1)*100)&lt;=-200,"N.A.",(((I21/K21)-1)*100))))</f>
        <v>-2.7125915956038082</v>
      </c>
    </row>
    <row r="22" spans="1:13" x14ac:dyDescent="0.3">
      <c r="A22" s="517" t="s">
        <v>88</v>
      </c>
      <c r="B22" s="529"/>
      <c r="C22" s="504">
        <f>+C21-$C$40</f>
        <v>125317.393</v>
      </c>
      <c r="D22" s="504"/>
      <c r="E22" s="504">
        <f>+E21</f>
        <v>132289</v>
      </c>
      <c r="F22" s="529"/>
      <c r="G22" s="519">
        <f>IF((((C22/E22)-1)*100)&gt;=200,"N.A.",(IF((((C22/E22)-1)*100)&lt;=-200,"N.A.",(((C22/E22)-1)*100))))</f>
        <v>-5.2699823870465456</v>
      </c>
      <c r="H22" s="529"/>
      <c r="I22" s="504">
        <f>+I21-$I$40</f>
        <v>474825.93664594268</v>
      </c>
      <c r="J22" s="504"/>
      <c r="K22" s="504">
        <f>+K21</f>
        <v>506711</v>
      </c>
      <c r="L22" s="529"/>
      <c r="M22" s="521">
        <f>IF((((I22/K22)-1)*100)&gt;=200,"N.A.",(IF((((I22/K22)-1)*100)&lt;=-200,"N.A.",(((I22/K22)-1)*100))))</f>
        <v>-6.2925540108774713</v>
      </c>
    </row>
    <row r="23" spans="1:13" x14ac:dyDescent="0.3">
      <c r="A23" s="517"/>
      <c r="B23" s="529"/>
      <c r="C23" s="504"/>
      <c r="D23" s="504"/>
      <c r="E23" s="504"/>
      <c r="F23" s="529"/>
      <c r="G23" s="522"/>
      <c r="H23" s="529"/>
      <c r="I23" s="504"/>
      <c r="J23" s="504"/>
      <c r="K23" s="504"/>
      <c r="L23" s="529"/>
      <c r="M23" s="523"/>
    </row>
    <row r="24" spans="1:13" x14ac:dyDescent="0.3">
      <c r="A24" s="517" t="s">
        <v>89</v>
      </c>
      <c r="B24" s="529"/>
      <c r="C24" s="504">
        <f>+'Consolidado Resultados'!C31</f>
        <v>13145</v>
      </c>
      <c r="D24" s="504"/>
      <c r="E24" s="504">
        <f>+'Consolidado Resultados'!E31</f>
        <v>13617</v>
      </c>
      <c r="F24" s="529"/>
      <c r="G24" s="519">
        <f>IF((((C24/E24)-1)*100)&gt;=200,"N.A.",(IF((((C24/E24)-1)*100)&lt;=-200,"N.A.",(((C24/E24)-1)*100))))</f>
        <v>-3.4662554160240888</v>
      </c>
      <c r="H24" s="529"/>
      <c r="I24" s="504">
        <f>+'Consolidado Resultados'!J31</f>
        <v>41503</v>
      </c>
      <c r="J24" s="504"/>
      <c r="K24" s="504">
        <f>+'Consolidado Resultados'!L31</f>
        <v>47152</v>
      </c>
      <c r="L24" s="529"/>
      <c r="M24" s="521">
        <f>IF((((I24/K24)-1)*100)&gt;=200,"N.A.",(IF((((I24/K24)-1)*100)&lt;=-200,"N.A.",(((I24/K24)-1)*100))))</f>
        <v>-11.980403800475059</v>
      </c>
    </row>
    <row r="25" spans="1:13" x14ac:dyDescent="0.3">
      <c r="A25" s="517" t="s">
        <v>90</v>
      </c>
      <c r="B25" s="529"/>
      <c r="C25" s="504">
        <f>+C24-$D$40</f>
        <v>13096.724</v>
      </c>
      <c r="D25" s="504"/>
      <c r="E25" s="504">
        <f>+E24</f>
        <v>13617</v>
      </c>
      <c r="F25" s="529"/>
      <c r="G25" s="519">
        <f>IF((((C25/E25)-1)*100)&gt;=200,"N.A.",(IF((((C25/E25)-1)*100)&lt;=-200,"N.A.",(((C25/E25)-1)*100))))</f>
        <v>-3.8207828449731918</v>
      </c>
      <c r="H25" s="529"/>
      <c r="I25" s="504">
        <f>+I24-$J$40</f>
        <v>40349.423686785063</v>
      </c>
      <c r="J25" s="504"/>
      <c r="K25" s="504">
        <f>+K24</f>
        <v>47152</v>
      </c>
      <c r="L25" s="529"/>
      <c r="M25" s="521">
        <f>IF((((I25/K25)-1)*100)&gt;=200,"N.A.",(IF((((I25/K25)-1)*100)&lt;=-200,"N.A.",(((I25/K25)-1)*100))))</f>
        <v>-14.426909384999442</v>
      </c>
    </row>
    <row r="26" spans="1:13" x14ac:dyDescent="0.3">
      <c r="A26" s="517"/>
      <c r="B26" s="529"/>
      <c r="C26" s="504"/>
      <c r="D26" s="504"/>
      <c r="E26" s="504"/>
      <c r="F26" s="529"/>
      <c r="G26" s="522"/>
      <c r="H26" s="529"/>
      <c r="I26" s="504"/>
      <c r="J26" s="504"/>
      <c r="K26" s="504"/>
      <c r="L26" s="529"/>
      <c r="M26" s="523"/>
    </row>
    <row r="27" spans="1:13" x14ac:dyDescent="0.3">
      <c r="A27" s="517" t="s">
        <v>91</v>
      </c>
      <c r="B27" s="529"/>
      <c r="C27" s="504">
        <f>+'Consolidado Resultados'!C34</f>
        <v>20938</v>
      </c>
      <c r="D27" s="504"/>
      <c r="E27" s="504">
        <f>+'Consolidado Resultados'!E34</f>
        <v>21114</v>
      </c>
      <c r="F27" s="529"/>
      <c r="G27" s="519">
        <f>IF((((C27/E27)-1)*100)&gt;=200,"N.A.",(IF((((C27/E27)-1)*100)&lt;=-200,"N.A.",(((C27/E27)-1)*100))))</f>
        <v>-0.83357014303305776</v>
      </c>
      <c r="H27" s="531"/>
      <c r="I27" s="504">
        <f>+'Consolidado Resultados'!J34</f>
        <v>71972.5</v>
      </c>
      <c r="J27" s="504"/>
      <c r="K27" s="504">
        <f>+'Consolidado Resultados'!L34</f>
        <v>75440</v>
      </c>
      <c r="L27" s="529"/>
      <c r="M27" s="521">
        <f>IF((((I27/K27)-1)*100)&gt;=200,"N.A.",(IF((((I27/K27)-1)*100)&lt;=-200,"N.A.",(((I27/K27)-1)*100))))</f>
        <v>-4.5963679745493096</v>
      </c>
    </row>
    <row r="28" spans="1:13" x14ac:dyDescent="0.3">
      <c r="A28" s="524" t="s">
        <v>92</v>
      </c>
      <c r="B28" s="532"/>
      <c r="C28" s="505">
        <f>+C27-$E$40</f>
        <v>20394.382000000001</v>
      </c>
      <c r="D28" s="505"/>
      <c r="E28" s="505">
        <f>+E27</f>
        <v>21114</v>
      </c>
      <c r="F28" s="532"/>
      <c r="G28" s="526">
        <f>IF((((C28/E28)-1)*100)&gt;=200,"N.A.",(IF((((C28/E28)-1)*100)&lt;=-200,"N.A.",(((C28/E28)-1)*100))))</f>
        <v>-3.4082504499384214</v>
      </c>
      <c r="H28" s="533"/>
      <c r="I28" s="505">
        <f>+I27-$K$40</f>
        <v>69708.806561377874</v>
      </c>
      <c r="J28" s="505"/>
      <c r="K28" s="505">
        <f>+K27</f>
        <v>75440</v>
      </c>
      <c r="L28" s="532"/>
      <c r="M28" s="528">
        <f>IF((((I28/K28)-1)*100)&gt;=200,"N.A.",(IF((((I28/K28)-1)*100)&lt;=-200,"N.A.",(((I28/K28)-1)*100))))</f>
        <v>-7.5970220554375967</v>
      </c>
    </row>
    <row r="29" spans="1:13" x14ac:dyDescent="0.3">
      <c r="L29" s="530"/>
      <c r="M29" s="530"/>
    </row>
    <row r="30" spans="1:13" x14ac:dyDescent="0.3">
      <c r="M30" s="530"/>
    </row>
    <row r="32" spans="1:13" x14ac:dyDescent="0.3">
      <c r="C32" s="632" t="s">
        <v>186</v>
      </c>
      <c r="D32" s="632"/>
      <c r="E32" s="632"/>
      <c r="I32" s="632" t="s">
        <v>161</v>
      </c>
      <c r="J32" s="632"/>
      <c r="K32" s="632"/>
    </row>
    <row r="33" spans="1:11" x14ac:dyDescent="0.3">
      <c r="A33" s="496">
        <v>2019</v>
      </c>
      <c r="C33" s="496" t="s">
        <v>93</v>
      </c>
      <c r="D33" s="496" t="s">
        <v>94</v>
      </c>
      <c r="E33" s="496" t="s">
        <v>95</v>
      </c>
      <c r="F33" s="498"/>
      <c r="G33" s="498"/>
      <c r="H33" s="498"/>
      <c r="I33" s="496" t="s">
        <v>93</v>
      </c>
      <c r="J33" s="496" t="s">
        <v>94</v>
      </c>
      <c r="K33" s="496" t="s">
        <v>95</v>
      </c>
    </row>
    <row r="34" spans="1:11" x14ac:dyDescent="0.3">
      <c r="A34" s="501" t="s">
        <v>153</v>
      </c>
      <c r="C34" s="502"/>
      <c r="D34" s="502"/>
      <c r="E34" s="502"/>
      <c r="F34" s="499"/>
      <c r="G34" s="499"/>
      <c r="H34" s="500"/>
      <c r="I34" s="502">
        <v>4173.7179753498986</v>
      </c>
      <c r="J34" s="502">
        <v>107.51136941657842</v>
      </c>
      <c r="K34" s="502">
        <v>378.31077962402134</v>
      </c>
    </row>
    <row r="35" spans="1:11" x14ac:dyDescent="0.3">
      <c r="A35" s="501" t="s">
        <v>154</v>
      </c>
      <c r="C35" s="502"/>
      <c r="D35" s="502"/>
      <c r="E35" s="502"/>
      <c r="F35" s="499"/>
      <c r="G35" s="499"/>
      <c r="H35" s="500"/>
      <c r="I35" s="502">
        <v>251.96937870741749</v>
      </c>
      <c r="J35" s="502">
        <v>19.54394379836144</v>
      </c>
      <c r="K35" s="502">
        <v>29.761658998108231</v>
      </c>
    </row>
    <row r="36" spans="1:11" x14ac:dyDescent="0.3">
      <c r="A36" s="501" t="s">
        <v>173</v>
      </c>
      <c r="C36" s="502">
        <v>619.24300000000005</v>
      </c>
      <c r="D36" s="502">
        <v>95.233999999999995</v>
      </c>
      <c r="E36" s="502">
        <v>139.27699999999999</v>
      </c>
      <c r="F36" s="499"/>
      <c r="G36" s="499"/>
      <c r="H36" s="500"/>
      <c r="I36" s="502">
        <v>2438.8960000000002</v>
      </c>
      <c r="J36" s="502">
        <v>461.92099999999999</v>
      </c>
      <c r="K36" s="502">
        <v>739.59400000000005</v>
      </c>
    </row>
    <row r="37" spans="1:11" x14ac:dyDescent="0.3">
      <c r="A37" s="501" t="s">
        <v>185</v>
      </c>
      <c r="C37" s="502">
        <v>4392.3639999999996</v>
      </c>
      <c r="D37" s="502">
        <v>-46.957999999999998</v>
      </c>
      <c r="E37" s="502">
        <v>404.34100000000001</v>
      </c>
      <c r="F37" s="499"/>
      <c r="G37" s="499"/>
      <c r="H37" s="500"/>
      <c r="I37" s="502">
        <v>11275.48</v>
      </c>
      <c r="J37" s="502">
        <v>564.6</v>
      </c>
      <c r="K37" s="502">
        <v>1116.027</v>
      </c>
    </row>
    <row r="38" spans="1:11" x14ac:dyDescent="0.3">
      <c r="A38" s="501"/>
      <c r="C38" s="502"/>
      <c r="D38" s="502"/>
      <c r="E38" s="502"/>
      <c r="F38" s="499"/>
      <c r="G38" s="499"/>
      <c r="H38" s="500"/>
      <c r="I38" s="502"/>
      <c r="J38" s="502"/>
      <c r="K38" s="502"/>
    </row>
    <row r="40" spans="1:11" x14ac:dyDescent="0.3">
      <c r="A40" s="497" t="s">
        <v>0</v>
      </c>
      <c r="C40" s="530">
        <f>+SUM(C34:C38)</f>
        <v>5011.607</v>
      </c>
      <c r="D40" s="530">
        <f t="shared" ref="D40:E40" si="0">+SUM(D34:D38)</f>
        <v>48.275999999999996</v>
      </c>
      <c r="E40" s="530">
        <f t="shared" si="0"/>
        <v>543.61799999999994</v>
      </c>
      <c r="I40" s="530">
        <f>+SUM(I34:I38)</f>
        <v>18140.063354057318</v>
      </c>
      <c r="J40" s="530">
        <f t="shared" ref="J40:K40" si="1">+SUM(J34:J38)</f>
        <v>1153.57631321494</v>
      </c>
      <c r="K40" s="530">
        <f t="shared" si="1"/>
        <v>2263.6934386221296</v>
      </c>
    </row>
    <row r="42" spans="1:11" x14ac:dyDescent="0.3">
      <c r="C42" s="502"/>
      <c r="D42" s="502"/>
      <c r="E42" s="502"/>
      <c r="F42" s="499"/>
      <c r="G42" s="499"/>
      <c r="H42" s="500"/>
      <c r="I42" s="502"/>
      <c r="J42" s="502"/>
      <c r="K42" s="502"/>
    </row>
    <row r="43" spans="1:11" x14ac:dyDescent="0.3">
      <c r="C43" s="502"/>
      <c r="D43" s="502"/>
      <c r="E43" s="502"/>
      <c r="F43" s="499"/>
      <c r="G43" s="499"/>
      <c r="H43" s="500"/>
      <c r="I43" s="502"/>
      <c r="J43" s="502"/>
      <c r="K43" s="502"/>
    </row>
    <row r="1048522" spans="3:3" x14ac:dyDescent="0.3">
      <c r="C1048522" s="537"/>
    </row>
  </sheetData>
  <mergeCells count="4">
    <mergeCell ref="C1:G1"/>
    <mergeCell ref="I1:M1"/>
    <mergeCell ref="C32:E32"/>
    <mergeCell ref="I32:K32"/>
  </mergeCells>
  <printOptions horizontalCentered="1"/>
  <pageMargins left="0.43307086614173229" right="0.31496062992125984" top="0.78740157480314965" bottom="0.23622047244094491" header="0" footer="0"/>
  <pageSetup scale="6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35"/>
  <sheetViews>
    <sheetView showGridLines="0" tabSelected="1" zoomScaleNormal="100" zoomScaleSheetLayoutView="110" workbookViewId="0">
      <selection activeCell="O7" sqref="O7"/>
    </sheetView>
  </sheetViews>
  <sheetFormatPr defaultColWidth="9.81640625" defaultRowHeight="10.5" x14ac:dyDescent="0.25"/>
  <cols>
    <col min="1" max="1" width="42.7265625" style="47" customWidth="1"/>
    <col min="2" max="2" width="2.7265625" style="68" customWidth="1"/>
    <col min="3" max="7" width="7.7265625" style="68" customWidth="1"/>
    <col min="8" max="8" width="2.7265625" style="68" customWidth="1"/>
    <col min="9" max="13" width="7.7265625" style="68" customWidth="1"/>
    <col min="14" max="16384" width="9.81640625" style="68"/>
  </cols>
  <sheetData>
    <row r="1" spans="1:13" ht="11.15" customHeight="1" x14ac:dyDescent="0.25">
      <c r="A1" s="611" t="s">
        <v>142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</row>
    <row r="2" spans="1:13" ht="11.15" customHeight="1" x14ac:dyDescent="0.25">
      <c r="A2" s="612" t="s">
        <v>97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</row>
    <row r="3" spans="1:13" ht="11.15" customHeight="1" x14ac:dyDescent="0.25">
      <c r="A3" s="613" t="s">
        <v>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3" ht="11.15" customHeight="1" x14ac:dyDescent="0.25">
      <c r="A4" s="310"/>
      <c r="B4" s="220"/>
      <c r="C4" s="220"/>
      <c r="D4" s="220"/>
      <c r="E4" s="311"/>
      <c r="F4" s="220"/>
      <c r="G4" s="220"/>
      <c r="H4" s="220"/>
      <c r="I4" s="220"/>
      <c r="J4" s="312"/>
    </row>
    <row r="5" spans="1:13" ht="15" customHeight="1" x14ac:dyDescent="0.25">
      <c r="A5" s="76"/>
      <c r="B5" s="222"/>
      <c r="C5" s="614" t="s">
        <v>192</v>
      </c>
      <c r="D5" s="614"/>
      <c r="E5" s="614"/>
      <c r="F5" s="614"/>
      <c r="G5" s="614"/>
      <c r="H5" s="160"/>
      <c r="I5" s="614" t="s">
        <v>98</v>
      </c>
      <c r="J5" s="614"/>
      <c r="K5" s="614"/>
      <c r="L5" s="614"/>
      <c r="M5" s="614"/>
    </row>
    <row r="6" spans="1:13" s="226" customFormat="1" ht="15" customHeight="1" x14ac:dyDescent="0.25">
      <c r="A6" s="313"/>
      <c r="B6" s="224"/>
      <c r="C6" s="81">
        <v>2020</v>
      </c>
      <c r="D6" s="81" t="s">
        <v>42</v>
      </c>
      <c r="E6" s="81">
        <v>2019</v>
      </c>
      <c r="F6" s="81" t="s">
        <v>42</v>
      </c>
      <c r="G6" s="81" t="s">
        <v>4</v>
      </c>
      <c r="H6" s="225"/>
      <c r="I6" s="81">
        <v>2020</v>
      </c>
      <c r="J6" s="81" t="s">
        <v>42</v>
      </c>
      <c r="K6" s="81">
        <v>2019</v>
      </c>
      <c r="L6" s="81" t="s">
        <v>42</v>
      </c>
      <c r="M6" s="81" t="s">
        <v>4</v>
      </c>
    </row>
    <row r="7" spans="1:13" ht="13" customHeight="1" x14ac:dyDescent="0.25">
      <c r="A7" s="83" t="s">
        <v>44</v>
      </c>
      <c r="B7" s="228"/>
      <c r="C7" s="85">
        <v>46769</v>
      </c>
      <c r="D7" s="86">
        <v>100</v>
      </c>
      <c r="E7" s="85">
        <v>47941</v>
      </c>
      <c r="F7" s="86">
        <v>100</v>
      </c>
      <c r="G7" s="86">
        <v>-2.4446715754781967</v>
      </c>
      <c r="H7" s="88"/>
      <c r="I7" s="85">
        <v>181277</v>
      </c>
      <c r="J7" s="86">
        <v>100</v>
      </c>
      <c r="K7" s="85">
        <v>184810</v>
      </c>
      <c r="L7" s="86">
        <v>100</v>
      </c>
      <c r="M7" s="86">
        <v>-1.9116930902007501</v>
      </c>
    </row>
    <row r="8" spans="1:13" ht="13" customHeight="1" x14ac:dyDescent="0.25">
      <c r="A8" s="89" t="s">
        <v>45</v>
      </c>
      <c r="B8" s="228"/>
      <c r="C8" s="29">
        <v>25905</v>
      </c>
      <c r="D8" s="90">
        <v>55.4</v>
      </c>
      <c r="E8" s="29">
        <v>26860</v>
      </c>
      <c r="F8" s="90">
        <v>56</v>
      </c>
      <c r="G8" s="90">
        <v>-3.5554728220402065</v>
      </c>
      <c r="H8" s="88"/>
      <c r="I8" s="29">
        <v>106981</v>
      </c>
      <c r="J8" s="90">
        <v>59</v>
      </c>
      <c r="K8" s="29">
        <v>109711</v>
      </c>
      <c r="L8" s="90">
        <v>59.4</v>
      </c>
      <c r="M8" s="90">
        <v>-2.4883557710712711</v>
      </c>
    </row>
    <row r="9" spans="1:13" ht="13" customHeight="1" x14ac:dyDescent="0.25">
      <c r="A9" s="91" t="s">
        <v>46</v>
      </c>
      <c r="B9" s="228"/>
      <c r="C9" s="92">
        <v>20864</v>
      </c>
      <c r="D9" s="93">
        <v>44.6</v>
      </c>
      <c r="E9" s="92">
        <v>21081</v>
      </c>
      <c r="F9" s="93">
        <v>44</v>
      </c>
      <c r="G9" s="93">
        <v>-1.0293629334471754</v>
      </c>
      <c r="H9" s="88"/>
      <c r="I9" s="92">
        <v>74296</v>
      </c>
      <c r="J9" s="93">
        <v>41</v>
      </c>
      <c r="K9" s="92">
        <v>75099</v>
      </c>
      <c r="L9" s="93">
        <v>40.6</v>
      </c>
      <c r="M9" s="93">
        <v>-1.0692552497370111</v>
      </c>
    </row>
    <row r="10" spans="1:13" ht="13" customHeight="1" x14ac:dyDescent="0.25">
      <c r="A10" s="232" t="s">
        <v>47</v>
      </c>
      <c r="B10" s="227"/>
      <c r="C10" s="98">
        <v>1708</v>
      </c>
      <c r="D10" s="99">
        <v>3.7</v>
      </c>
      <c r="E10" s="98">
        <v>1319</v>
      </c>
      <c r="F10" s="99">
        <v>2.8</v>
      </c>
      <c r="G10" s="99">
        <v>29.492039423805917</v>
      </c>
      <c r="H10" s="88"/>
      <c r="I10" s="98">
        <v>5696</v>
      </c>
      <c r="J10" s="99">
        <v>3.1</v>
      </c>
      <c r="K10" s="98">
        <v>4590</v>
      </c>
      <c r="L10" s="99">
        <v>2.5</v>
      </c>
      <c r="M10" s="99">
        <v>24.095860566448813</v>
      </c>
    </row>
    <row r="11" spans="1:13" ht="13" customHeight="1" x14ac:dyDescent="0.25">
      <c r="A11" s="233" t="s">
        <v>48</v>
      </c>
      <c r="B11" s="227"/>
      <c r="C11" s="85">
        <v>14160</v>
      </c>
      <c r="D11" s="86">
        <v>30.2</v>
      </c>
      <c r="E11" s="85">
        <v>13686</v>
      </c>
      <c r="F11" s="86">
        <v>28.500000000000004</v>
      </c>
      <c r="G11" s="86">
        <v>3.4633932485751862</v>
      </c>
      <c r="H11" s="88"/>
      <c r="I11" s="85">
        <v>56030</v>
      </c>
      <c r="J11" s="87">
        <v>30.999999999999996</v>
      </c>
      <c r="K11" s="85">
        <v>52545</v>
      </c>
      <c r="L11" s="87">
        <v>28.400000000000002</v>
      </c>
      <c r="M11" s="87">
        <v>6.6324103149681291</v>
      </c>
    </row>
    <row r="12" spans="1:13" ht="13" customHeight="1" x14ac:dyDescent="0.25">
      <c r="A12" s="89" t="s">
        <v>75</v>
      </c>
      <c r="B12" s="228"/>
      <c r="C12" s="29">
        <v>89</v>
      </c>
      <c r="D12" s="90">
        <v>0.2</v>
      </c>
      <c r="E12" s="29">
        <v>198</v>
      </c>
      <c r="F12" s="90">
        <v>0.4</v>
      </c>
      <c r="G12" s="90">
        <v>-55.050505050505052</v>
      </c>
      <c r="H12" s="88"/>
      <c r="I12" s="29">
        <v>550</v>
      </c>
      <c r="J12" s="90">
        <v>0.3</v>
      </c>
      <c r="K12" s="29">
        <v>392</v>
      </c>
      <c r="L12" s="90">
        <v>0.2</v>
      </c>
      <c r="M12" s="90">
        <v>40.3061224489796</v>
      </c>
    </row>
    <row r="13" spans="1:13" s="106" customFormat="1" ht="13" customHeight="1" x14ac:dyDescent="0.25">
      <c r="A13" s="104" t="s">
        <v>99</v>
      </c>
      <c r="B13" s="238"/>
      <c r="C13" s="231">
        <v>4907</v>
      </c>
      <c r="D13" s="93">
        <v>10.5</v>
      </c>
      <c r="E13" s="231">
        <v>5878</v>
      </c>
      <c r="F13" s="93">
        <v>12.3</v>
      </c>
      <c r="G13" s="93">
        <v>-16.519224225927186</v>
      </c>
      <c r="H13" s="103"/>
      <c r="I13" s="231">
        <v>12020</v>
      </c>
      <c r="J13" s="93">
        <v>6.6</v>
      </c>
      <c r="K13" s="231">
        <v>17572</v>
      </c>
      <c r="L13" s="93">
        <v>9.5</v>
      </c>
      <c r="M13" s="93">
        <v>-31.595720464375145</v>
      </c>
    </row>
    <row r="14" spans="1:13" ht="13" customHeight="1" x14ac:dyDescent="0.25">
      <c r="A14" s="239" t="s">
        <v>67</v>
      </c>
      <c r="C14" s="98">
        <v>2560</v>
      </c>
      <c r="D14" s="99">
        <v>5.5</v>
      </c>
      <c r="E14" s="98">
        <v>2448</v>
      </c>
      <c r="F14" s="99">
        <v>5.0999999999999996</v>
      </c>
      <c r="G14" s="99">
        <v>4.5751633986928164</v>
      </c>
      <c r="H14" s="103"/>
      <c r="I14" s="98">
        <v>10265</v>
      </c>
      <c r="J14" s="99">
        <v>5.7</v>
      </c>
      <c r="K14" s="98">
        <v>9357</v>
      </c>
      <c r="L14" s="99">
        <v>5.0999999999999996</v>
      </c>
      <c r="M14" s="99">
        <v>9.7039649460297195</v>
      </c>
    </row>
    <row r="15" spans="1:13" ht="13" customHeight="1" x14ac:dyDescent="0.25">
      <c r="A15" s="131" t="s">
        <v>68</v>
      </c>
      <c r="B15" s="228"/>
      <c r="C15" s="116">
        <v>221</v>
      </c>
      <c r="D15" s="118">
        <v>0.39999999999999858</v>
      </c>
      <c r="E15" s="116">
        <v>329</v>
      </c>
      <c r="F15" s="118">
        <v>0.70000000000000107</v>
      </c>
      <c r="G15" s="118">
        <v>-32.826747720364743</v>
      </c>
      <c r="H15" s="75"/>
      <c r="I15" s="116">
        <v>1048</v>
      </c>
      <c r="J15" s="118">
        <v>0.60000000000000053</v>
      </c>
      <c r="K15" s="116">
        <v>776</v>
      </c>
      <c r="L15" s="118">
        <v>0.40000000000000036</v>
      </c>
      <c r="M15" s="118">
        <v>35.051546391752588</v>
      </c>
    </row>
    <row r="16" spans="1:13" ht="13" customHeight="1" x14ac:dyDescent="0.25">
      <c r="A16" s="102" t="s">
        <v>198</v>
      </c>
      <c r="B16" s="228"/>
      <c r="C16" s="98">
        <v>7688</v>
      </c>
      <c r="D16" s="99">
        <v>16.399999999999999</v>
      </c>
      <c r="E16" s="98">
        <v>8655</v>
      </c>
      <c r="F16" s="99">
        <v>18.100000000000001</v>
      </c>
      <c r="G16" s="99">
        <v>-11.172732524552288</v>
      </c>
      <c r="H16" s="88"/>
      <c r="I16" s="98">
        <v>23333</v>
      </c>
      <c r="J16" s="99">
        <v>12.9</v>
      </c>
      <c r="K16" s="98">
        <v>27705</v>
      </c>
      <c r="L16" s="99">
        <v>15</v>
      </c>
      <c r="M16" s="99">
        <v>-15.780545027973291</v>
      </c>
    </row>
    <row r="17" spans="1:13" s="315" customFormat="1" ht="13" customHeight="1" thickBot="1" x14ac:dyDescent="0.3">
      <c r="A17" s="240" t="s">
        <v>70</v>
      </c>
      <c r="B17" s="241"/>
      <c r="C17" s="467">
        <v>1219</v>
      </c>
      <c r="D17" s="467"/>
      <c r="E17" s="467">
        <v>2866.0239343958183</v>
      </c>
      <c r="F17" s="467"/>
      <c r="G17" s="582">
        <v>-57.467207954180076</v>
      </c>
      <c r="H17" s="140"/>
      <c r="I17" s="467">
        <v>6907</v>
      </c>
      <c r="J17" s="467"/>
      <c r="K17" s="467">
        <v>10369</v>
      </c>
      <c r="L17" s="467"/>
      <c r="M17" s="582">
        <v>-33.387983412093739</v>
      </c>
    </row>
    <row r="18" spans="1:13" ht="11.15" customHeight="1" x14ac:dyDescent="0.25">
      <c r="A18" s="316"/>
      <c r="B18" s="228"/>
      <c r="C18" s="317"/>
      <c r="D18" s="318"/>
      <c r="E18" s="318"/>
      <c r="F18" s="318"/>
      <c r="G18" s="318"/>
      <c r="H18" s="137"/>
      <c r="I18" s="137"/>
      <c r="J18" s="137"/>
      <c r="K18" s="137"/>
      <c r="L18" s="137"/>
      <c r="M18" s="137"/>
    </row>
    <row r="19" spans="1:13" ht="15" customHeight="1" x14ac:dyDescent="0.25">
      <c r="A19" s="320" t="s">
        <v>117</v>
      </c>
      <c r="B19" s="228"/>
      <c r="C19" s="72"/>
      <c r="D19" s="78"/>
      <c r="E19" s="318"/>
      <c r="F19" s="318"/>
      <c r="G19" s="318"/>
      <c r="H19" s="249"/>
      <c r="I19" s="78"/>
      <c r="J19" s="137"/>
      <c r="K19" s="137"/>
      <c r="L19" s="137"/>
      <c r="M19" s="137"/>
    </row>
    <row r="20" spans="1:13" s="326" customFormat="1" ht="13" customHeight="1" x14ac:dyDescent="0.25">
      <c r="A20" s="321" t="s">
        <v>118</v>
      </c>
      <c r="B20" s="322"/>
      <c r="C20" s="72"/>
      <c r="D20" s="72"/>
      <c r="E20" s="72"/>
      <c r="F20" s="72"/>
      <c r="G20" s="72"/>
      <c r="H20" s="325"/>
      <c r="I20" s="323">
        <v>19566</v>
      </c>
      <c r="J20" s="324"/>
      <c r="K20" s="323">
        <v>19330</v>
      </c>
      <c r="L20" s="324"/>
      <c r="M20" s="333">
        <v>1.2209001551991783</v>
      </c>
    </row>
    <row r="21" spans="1:13" s="326" customFormat="1" ht="13" customHeight="1" x14ac:dyDescent="0.25">
      <c r="A21" s="156" t="s">
        <v>175</v>
      </c>
      <c r="B21" s="258"/>
      <c r="C21" s="72"/>
      <c r="D21" s="72"/>
      <c r="E21" s="72"/>
      <c r="F21" s="72"/>
      <c r="G21" s="72"/>
      <c r="H21" s="155"/>
      <c r="I21" s="103">
        <v>19295</v>
      </c>
      <c r="J21" s="328"/>
      <c r="K21" s="103">
        <v>19089</v>
      </c>
      <c r="L21" s="328"/>
      <c r="M21" s="424">
        <v>1.0791555346010728</v>
      </c>
    </row>
    <row r="22" spans="1:13" s="326" customFormat="1" ht="13" customHeight="1" x14ac:dyDescent="0.25">
      <c r="A22" s="549" t="s">
        <v>177</v>
      </c>
      <c r="B22" s="259"/>
      <c r="C22" s="72"/>
      <c r="D22" s="72"/>
      <c r="E22" s="72"/>
      <c r="F22" s="72"/>
      <c r="G22" s="72"/>
      <c r="H22" s="336"/>
      <c r="I22" s="550">
        <v>271</v>
      </c>
      <c r="J22" s="161"/>
      <c r="K22" s="550">
        <v>241</v>
      </c>
      <c r="L22" s="161"/>
      <c r="M22" s="333">
        <v>12.448132780082988</v>
      </c>
    </row>
    <row r="23" spans="1:13" s="326" customFormat="1" ht="13" customHeight="1" x14ac:dyDescent="0.25">
      <c r="A23" s="551"/>
      <c r="B23" s="552"/>
      <c r="C23" s="553"/>
      <c r="D23" s="554"/>
      <c r="E23" s="555"/>
      <c r="F23" s="554"/>
      <c r="G23" s="556"/>
      <c r="H23" s="557"/>
      <c r="I23" s="558"/>
      <c r="J23" s="559"/>
      <c r="K23" s="558"/>
      <c r="L23" s="559"/>
      <c r="M23" s="560"/>
    </row>
    <row r="24" spans="1:13" ht="13" customHeight="1" x14ac:dyDescent="0.25">
      <c r="A24" s="339" t="s">
        <v>187</v>
      </c>
      <c r="B24" s="258"/>
      <c r="C24" s="327"/>
      <c r="D24" s="328"/>
      <c r="E24" s="329"/>
      <c r="F24" s="328"/>
      <c r="G24" s="330"/>
      <c r="H24" s="155"/>
      <c r="I24" s="329"/>
      <c r="J24" s="328"/>
      <c r="K24" s="329"/>
      <c r="L24" s="328"/>
      <c r="M24" s="330"/>
    </row>
    <row r="25" spans="1:13" ht="13" customHeight="1" x14ac:dyDescent="0.25">
      <c r="A25" s="331" t="s">
        <v>178</v>
      </c>
      <c r="B25" s="258"/>
      <c r="C25" s="323">
        <v>-67</v>
      </c>
      <c r="D25" s="161"/>
      <c r="E25" s="323">
        <v>490</v>
      </c>
      <c r="F25" s="332"/>
      <c r="G25" s="99">
        <v>-113.67346938775511</v>
      </c>
      <c r="H25" s="155"/>
      <c r="I25" s="329"/>
      <c r="J25" s="328"/>
      <c r="K25" s="329"/>
      <c r="L25" s="328"/>
      <c r="M25" s="330"/>
    </row>
    <row r="26" spans="1:13" ht="12.75" customHeight="1" x14ac:dyDescent="0.25">
      <c r="A26" s="334" t="s">
        <v>119</v>
      </c>
      <c r="B26" s="258"/>
      <c r="C26" s="338">
        <v>236</v>
      </c>
      <c r="D26" s="336"/>
      <c r="E26" s="338">
        <v>1331</v>
      </c>
      <c r="F26" s="336"/>
      <c r="G26" s="337">
        <v>-82.268970698722768</v>
      </c>
      <c r="H26" s="155"/>
      <c r="I26" s="103"/>
      <c r="J26" s="155"/>
      <c r="K26" s="103"/>
      <c r="L26" s="155"/>
      <c r="M26" s="337"/>
    </row>
    <row r="27" spans="1:13" ht="13" customHeight="1" x14ac:dyDescent="0.25">
      <c r="A27" s="331" t="s">
        <v>120</v>
      </c>
      <c r="B27" s="258"/>
      <c r="C27" s="323">
        <v>236</v>
      </c>
      <c r="D27" s="161"/>
      <c r="E27" s="323">
        <v>1331</v>
      </c>
      <c r="F27" s="332"/>
      <c r="G27" s="333">
        <v>-82.268970698722768</v>
      </c>
      <c r="H27" s="336"/>
      <c r="I27" s="103"/>
      <c r="J27" s="336"/>
      <c r="K27" s="103"/>
      <c r="L27" s="336"/>
      <c r="M27" s="337"/>
    </row>
    <row r="28" spans="1:13" ht="13" customHeight="1" x14ac:dyDescent="0.25">
      <c r="A28" s="156"/>
      <c r="B28" s="258"/>
      <c r="C28" s="70"/>
      <c r="D28" s="75"/>
      <c r="E28" s="70"/>
      <c r="F28" s="75"/>
      <c r="G28" s="75"/>
      <c r="H28" s="336"/>
      <c r="I28" s="103"/>
      <c r="J28" s="336"/>
      <c r="K28" s="103"/>
      <c r="L28" s="336"/>
      <c r="M28" s="101"/>
    </row>
    <row r="29" spans="1:13" ht="13" customHeight="1" x14ac:dyDescent="0.25">
      <c r="A29" s="339" t="s">
        <v>121</v>
      </c>
      <c r="B29" s="259"/>
      <c r="C29" s="340"/>
      <c r="D29" s="336"/>
      <c r="E29" s="340"/>
      <c r="F29" s="336"/>
      <c r="G29" s="155"/>
      <c r="H29" s="336"/>
      <c r="I29" s="155"/>
      <c r="J29" s="336"/>
      <c r="K29" s="155"/>
      <c r="L29" s="336"/>
      <c r="M29" s="155"/>
    </row>
    <row r="30" spans="1:13" ht="13" customHeight="1" x14ac:dyDescent="0.25">
      <c r="A30" s="96" t="s">
        <v>122</v>
      </c>
      <c r="B30" s="259"/>
      <c r="C30" s="255">
        <v>744.44574833505044</v>
      </c>
      <c r="D30" s="99"/>
      <c r="E30" s="255">
        <v>778.2855328348378</v>
      </c>
      <c r="F30" s="99"/>
      <c r="G30" s="99">
        <v>-4.3479909457559751</v>
      </c>
      <c r="H30" s="336"/>
      <c r="I30" s="255">
        <v>730.80502745097544</v>
      </c>
      <c r="J30" s="99"/>
      <c r="K30" s="255">
        <v>772.90752786753944</v>
      </c>
      <c r="L30" s="99"/>
      <c r="M30" s="99">
        <v>-5.447288181126309</v>
      </c>
    </row>
    <row r="31" spans="1:13" s="315" customFormat="1" ht="13" customHeight="1" x14ac:dyDescent="0.25">
      <c r="A31" s="334" t="s">
        <v>123</v>
      </c>
      <c r="B31" s="258"/>
      <c r="C31" s="252">
        <v>17.427182731137091</v>
      </c>
      <c r="D31" s="101"/>
      <c r="E31" s="252">
        <v>20.962529005313495</v>
      </c>
      <c r="F31" s="101"/>
      <c r="G31" s="101">
        <v>-16.865075169509748</v>
      </c>
      <c r="H31" s="336"/>
      <c r="I31" s="252">
        <v>17.908560540794902</v>
      </c>
      <c r="J31" s="101"/>
      <c r="K31" s="252">
        <v>21.527582769130525</v>
      </c>
      <c r="L31" s="101"/>
      <c r="M31" s="101">
        <v>-16.811094246610537</v>
      </c>
    </row>
    <row r="32" spans="1:13" ht="13" customHeight="1" thickBot="1" x14ac:dyDescent="0.3">
      <c r="A32" s="341" t="s">
        <v>124</v>
      </c>
      <c r="B32" s="257"/>
      <c r="C32" s="342">
        <v>42.717504017729247</v>
      </c>
      <c r="D32" s="134"/>
      <c r="E32" s="342">
        <v>37.127463610786712</v>
      </c>
      <c r="F32" s="134"/>
      <c r="G32" s="134">
        <v>15.056348759893346</v>
      </c>
      <c r="H32" s="336"/>
      <c r="I32" s="342">
        <v>40.807580586180237</v>
      </c>
      <c r="J32" s="134"/>
      <c r="K32" s="342">
        <v>35.903126521750046</v>
      </c>
      <c r="L32" s="134"/>
      <c r="M32" s="134">
        <v>13.660242267366552</v>
      </c>
    </row>
    <row r="33" spans="1:13" ht="11.15" customHeight="1" x14ac:dyDescent="0.25">
      <c r="E33" s="546"/>
      <c r="K33" s="546"/>
    </row>
    <row r="34" spans="1:13" ht="11.15" customHeight="1" x14ac:dyDescent="0.25">
      <c r="A34" s="633" t="s">
        <v>125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</row>
    <row r="35" spans="1:13" ht="10.5" customHeight="1" x14ac:dyDescent="0.25">
      <c r="A35" s="633" t="s">
        <v>201</v>
      </c>
      <c r="B35" s="633"/>
      <c r="C35" s="633"/>
      <c r="D35" s="633"/>
      <c r="E35" s="633"/>
      <c r="F35" s="633"/>
      <c r="G35" s="633"/>
      <c r="H35" s="633"/>
      <c r="I35" s="633"/>
      <c r="J35" s="633"/>
      <c r="K35" s="633"/>
      <c r="L35" s="633"/>
      <c r="M35" s="633"/>
    </row>
  </sheetData>
  <mergeCells count="7">
    <mergeCell ref="A35:M35"/>
    <mergeCell ref="A1:M1"/>
    <mergeCell ref="A2:M2"/>
    <mergeCell ref="A3:M3"/>
    <mergeCell ref="C5:G5"/>
    <mergeCell ref="I5:M5"/>
    <mergeCell ref="A34:M34"/>
  </mergeCells>
  <pageMargins left="0.19685039370078741" right="0.31496062992125984" top="0.78740157480314965" bottom="0.23622047244094491" header="0" footer="0"/>
  <pageSetup scale="82" orientation="portrait" r:id="rId1"/>
  <headerFooter alignWithMargins="0"/>
  <customProperties>
    <customPr name="SheetOptions" r:id="rId2"/>
  </customProperties>
  <drawing r:id="rId3"/>
  <legacyDrawing r:id="rId4"/>
  <oleObjects>
    <mc:AlternateContent xmlns:mc="http://schemas.openxmlformats.org/markup-compatibility/2006">
      <mc:Choice Requires="x14">
        <oleObject progId="Word.Picture.8" shapeId="27650" r:id="rId5">
          <objectPr defaultSize="0" autoPict="0" r:id="rId6">
            <anchor moveWithCells="1" sizeWithCells="1">
              <from>
                <xdr:col>4</xdr:col>
                <xdr:colOff>0</xdr:colOff>
                <xdr:row>34</xdr:row>
                <xdr:rowOff>0</xdr:rowOff>
              </from>
              <to>
                <xdr:col>4</xdr:col>
                <xdr:colOff>0</xdr:colOff>
                <xdr:row>34</xdr:row>
                <xdr:rowOff>50800</xdr:rowOff>
              </to>
            </anchor>
          </objectPr>
        </oleObject>
      </mc:Choice>
      <mc:Fallback>
        <oleObject progId="Word.Picture.8" shapeId="27650" r:id="rId5"/>
      </mc:Fallback>
    </mc:AlternateContent>
    <mc:AlternateContent xmlns:mc="http://schemas.openxmlformats.org/markup-compatibility/2006">
      <mc:Choice Requires="x14">
        <oleObject progId="Word.Picture.8" shapeId="27651" r:id="rId7">
          <objectPr defaultSize="0" autoPict="0" r:id="rId6">
            <anchor moveWithCells="1" sizeWithCells="1">
              <from>
                <xdr:col>4</xdr:col>
                <xdr:colOff>0</xdr:colOff>
                <xdr:row>33</xdr:row>
                <xdr:rowOff>0</xdr:rowOff>
              </from>
              <to>
                <xdr:col>4</xdr:col>
                <xdr:colOff>0</xdr:colOff>
                <xdr:row>33</xdr:row>
                <xdr:rowOff>50800</xdr:rowOff>
              </to>
            </anchor>
          </objectPr>
        </oleObject>
      </mc:Choice>
      <mc:Fallback>
        <oleObject progId="Word.Picture.8" shapeId="27651" r:id="rId7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36"/>
  <sheetViews>
    <sheetView showGridLines="0" zoomScaleNormal="100" zoomScaleSheetLayoutView="94" workbookViewId="0">
      <selection sqref="A1:N1"/>
    </sheetView>
  </sheetViews>
  <sheetFormatPr defaultColWidth="9.81640625" defaultRowHeight="10.5" x14ac:dyDescent="0.25"/>
  <cols>
    <col min="1" max="1" width="42.7265625" style="162" customWidth="1"/>
    <col min="2" max="2" width="2.7265625" style="162" customWidth="1"/>
    <col min="3" max="8" width="7.7265625" style="162" customWidth="1"/>
    <col min="9" max="9" width="2.7265625" style="404" customWidth="1"/>
    <col min="10" max="15" width="7.7265625" style="162" customWidth="1"/>
    <col min="16" max="16384" width="9.81640625" style="162"/>
  </cols>
  <sheetData>
    <row r="1" spans="1:17" ht="11.15" customHeight="1" x14ac:dyDescent="0.25">
      <c r="A1" s="611" t="s">
        <v>126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479"/>
    </row>
    <row r="2" spans="1:17" ht="11.15" customHeight="1" x14ac:dyDescent="0.25">
      <c r="A2" s="612" t="s">
        <v>97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480"/>
    </row>
    <row r="3" spans="1:17" ht="11.15" customHeight="1" x14ac:dyDescent="0.25">
      <c r="A3" s="613" t="s">
        <v>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</row>
    <row r="4" spans="1:17" ht="11.15" customHeight="1" x14ac:dyDescent="0.25">
      <c r="A4" s="344"/>
      <c r="B4" s="344"/>
      <c r="C4" s="344"/>
      <c r="D4" s="344"/>
      <c r="E4" s="344"/>
      <c r="F4" s="344"/>
      <c r="G4" s="344"/>
      <c r="H4" s="344"/>
      <c r="I4" s="343"/>
      <c r="J4" s="345"/>
      <c r="K4" s="346"/>
      <c r="L4" s="346"/>
      <c r="M4" s="346"/>
      <c r="O4" s="344"/>
    </row>
    <row r="5" spans="1:17" ht="15" customHeight="1" x14ac:dyDescent="0.25">
      <c r="A5" s="347"/>
      <c r="B5" s="347"/>
      <c r="C5" s="636" t="s">
        <v>192</v>
      </c>
      <c r="D5" s="636"/>
      <c r="E5" s="636"/>
      <c r="F5" s="636"/>
      <c r="G5" s="636"/>
      <c r="H5" s="636"/>
      <c r="I5" s="348"/>
      <c r="J5" s="636" t="s">
        <v>98</v>
      </c>
      <c r="K5" s="636"/>
      <c r="L5" s="636"/>
      <c r="M5" s="636"/>
      <c r="N5" s="636"/>
      <c r="O5" s="636"/>
    </row>
    <row r="6" spans="1:17" s="351" customFormat="1" ht="15" customHeight="1" x14ac:dyDescent="0.25">
      <c r="A6" s="349"/>
      <c r="B6" s="349"/>
      <c r="C6" s="225">
        <v>2020</v>
      </c>
      <c r="D6" s="81" t="s">
        <v>42</v>
      </c>
      <c r="E6" s="225">
        <v>2019</v>
      </c>
      <c r="F6" s="81" t="s">
        <v>42</v>
      </c>
      <c r="G6" s="80" t="s">
        <v>4</v>
      </c>
      <c r="H6" s="81" t="s">
        <v>43</v>
      </c>
      <c r="I6" s="350"/>
      <c r="J6" s="225">
        <v>2020</v>
      </c>
      <c r="K6" s="81" t="s">
        <v>42</v>
      </c>
      <c r="L6" s="225">
        <v>2019</v>
      </c>
      <c r="M6" s="81" t="s">
        <v>42</v>
      </c>
      <c r="N6" s="80" t="s">
        <v>4</v>
      </c>
      <c r="O6" s="81" t="s">
        <v>43</v>
      </c>
    </row>
    <row r="7" spans="1:17" ht="13" customHeight="1" x14ac:dyDescent="0.25">
      <c r="A7" s="158" t="s">
        <v>44</v>
      </c>
      <c r="B7" s="235"/>
      <c r="C7" s="124">
        <v>17319</v>
      </c>
      <c r="D7" s="126">
        <v>100</v>
      </c>
      <c r="E7" s="124">
        <v>15009</v>
      </c>
      <c r="F7" s="126">
        <v>100</v>
      </c>
      <c r="G7" s="126">
        <v>15.390765540675599</v>
      </c>
      <c r="H7" s="126">
        <v>0</v>
      </c>
      <c r="I7" s="125"/>
      <c r="J7" s="124">
        <v>65172</v>
      </c>
      <c r="K7" s="126">
        <v>100</v>
      </c>
      <c r="L7" s="124">
        <v>58922</v>
      </c>
      <c r="M7" s="126">
        <v>100</v>
      </c>
      <c r="N7" s="126">
        <v>10.607243474423811</v>
      </c>
      <c r="O7" s="126">
        <v>3.0961485454374937</v>
      </c>
    </row>
    <row r="8" spans="1:17" ht="13" customHeight="1" x14ac:dyDescent="0.25">
      <c r="A8" s="352" t="s">
        <v>45</v>
      </c>
      <c r="B8" s="235"/>
      <c r="C8" s="353">
        <v>11966</v>
      </c>
      <c r="D8" s="354">
        <v>69.099999999999994</v>
      </c>
      <c r="E8" s="353">
        <v>10242</v>
      </c>
      <c r="F8" s="354">
        <v>68.2</v>
      </c>
      <c r="G8" s="354">
        <v>16.83264987307167</v>
      </c>
      <c r="H8" s="354"/>
      <c r="I8" s="57"/>
      <c r="J8" s="353">
        <v>45597</v>
      </c>
      <c r="K8" s="354">
        <v>70</v>
      </c>
      <c r="L8" s="353">
        <v>41277</v>
      </c>
      <c r="M8" s="354">
        <v>70.099999999999994</v>
      </c>
      <c r="N8" s="354">
        <v>10.465876880587244</v>
      </c>
      <c r="O8" s="354"/>
    </row>
    <row r="9" spans="1:17" ht="13" customHeight="1" x14ac:dyDescent="0.25">
      <c r="A9" s="355" t="s">
        <v>46</v>
      </c>
      <c r="B9" s="235"/>
      <c r="C9" s="356">
        <v>5353</v>
      </c>
      <c r="D9" s="357">
        <v>30.9</v>
      </c>
      <c r="E9" s="356">
        <v>4767</v>
      </c>
      <c r="F9" s="357">
        <v>31.8</v>
      </c>
      <c r="G9" s="357">
        <v>12.292846654080126</v>
      </c>
      <c r="H9" s="357"/>
      <c r="I9" s="57"/>
      <c r="J9" s="356">
        <v>19575</v>
      </c>
      <c r="K9" s="357">
        <v>30</v>
      </c>
      <c r="L9" s="356">
        <v>17645</v>
      </c>
      <c r="M9" s="357">
        <v>29.9</v>
      </c>
      <c r="N9" s="357">
        <v>10.937942759988672</v>
      </c>
      <c r="O9" s="357"/>
    </row>
    <row r="10" spans="1:17" ht="13" customHeight="1" x14ac:dyDescent="0.25">
      <c r="A10" s="358" t="s">
        <v>47</v>
      </c>
      <c r="B10" s="359"/>
      <c r="C10" s="236">
        <v>849</v>
      </c>
      <c r="D10" s="237">
        <v>4.9000000000000004</v>
      </c>
      <c r="E10" s="236">
        <v>744</v>
      </c>
      <c r="F10" s="237">
        <v>5</v>
      </c>
      <c r="G10" s="237">
        <v>14.11290322580645</v>
      </c>
      <c r="H10" s="237"/>
      <c r="I10" s="360"/>
      <c r="J10" s="236">
        <v>3314</v>
      </c>
      <c r="K10" s="237">
        <v>5.0999999999999996</v>
      </c>
      <c r="L10" s="236">
        <v>2709</v>
      </c>
      <c r="M10" s="237">
        <v>4.5999999999999996</v>
      </c>
      <c r="N10" s="237">
        <v>22.332964193429316</v>
      </c>
      <c r="O10" s="237"/>
    </row>
    <row r="11" spans="1:17" ht="13" customHeight="1" x14ac:dyDescent="0.25">
      <c r="A11" s="361" t="s">
        <v>48</v>
      </c>
      <c r="B11" s="359"/>
      <c r="C11" s="124">
        <v>3667</v>
      </c>
      <c r="D11" s="126">
        <v>21.1</v>
      </c>
      <c r="E11" s="124">
        <v>3281</v>
      </c>
      <c r="F11" s="126">
        <v>21.799999999999997</v>
      </c>
      <c r="G11" s="126">
        <v>11.764705882352944</v>
      </c>
      <c r="H11" s="126"/>
      <c r="I11" s="57"/>
      <c r="J11" s="124">
        <v>13540</v>
      </c>
      <c r="K11" s="126">
        <v>20.699999999999996</v>
      </c>
      <c r="L11" s="124">
        <v>12462</v>
      </c>
      <c r="M11" s="126">
        <v>21.099999999999998</v>
      </c>
      <c r="N11" s="126">
        <v>8.6502969025838539</v>
      </c>
      <c r="O11" s="126"/>
    </row>
    <row r="12" spans="1:17" ht="13" customHeight="1" x14ac:dyDescent="0.25">
      <c r="A12" s="352" t="s">
        <v>75</v>
      </c>
      <c r="B12" s="235"/>
      <c r="C12" s="353">
        <v>-6</v>
      </c>
      <c r="D12" s="354">
        <v>0</v>
      </c>
      <c r="E12" s="353">
        <v>84</v>
      </c>
      <c r="F12" s="354">
        <v>0.6</v>
      </c>
      <c r="G12" s="354">
        <v>-107.14285714285714</v>
      </c>
      <c r="H12" s="354"/>
      <c r="I12" s="57"/>
      <c r="J12" s="353">
        <v>65</v>
      </c>
      <c r="K12" s="354">
        <v>0.1</v>
      </c>
      <c r="L12" s="353">
        <v>189</v>
      </c>
      <c r="M12" s="354">
        <v>0.3</v>
      </c>
      <c r="N12" s="354">
        <v>-65.608465608465607</v>
      </c>
      <c r="O12" s="354"/>
    </row>
    <row r="13" spans="1:17" s="128" customFormat="1" ht="13" customHeight="1" x14ac:dyDescent="0.25">
      <c r="A13" s="362" t="s">
        <v>99</v>
      </c>
      <c r="B13" s="363"/>
      <c r="C13" s="364">
        <v>843</v>
      </c>
      <c r="D13" s="357">
        <v>4.9000000000000004</v>
      </c>
      <c r="E13" s="364">
        <v>658</v>
      </c>
      <c r="F13" s="357">
        <v>4.4000000000000004</v>
      </c>
      <c r="G13" s="365">
        <v>28.115501519756837</v>
      </c>
      <c r="H13" s="365">
        <v>0</v>
      </c>
      <c r="I13" s="125"/>
      <c r="J13" s="364">
        <v>2656</v>
      </c>
      <c r="K13" s="357">
        <v>4.0999999999999996</v>
      </c>
      <c r="L13" s="364">
        <v>2285</v>
      </c>
      <c r="M13" s="357">
        <v>3.9</v>
      </c>
      <c r="N13" s="365">
        <v>16.236323851203505</v>
      </c>
      <c r="O13" s="365">
        <v>10.675916270680963</v>
      </c>
      <c r="Q13" s="572"/>
    </row>
    <row r="14" spans="1:17" ht="13" customHeight="1" x14ac:dyDescent="0.25">
      <c r="A14" s="145" t="s">
        <v>67</v>
      </c>
      <c r="C14" s="98">
        <v>781</v>
      </c>
      <c r="D14" s="237">
        <v>4.5</v>
      </c>
      <c r="E14" s="236">
        <v>706</v>
      </c>
      <c r="F14" s="237">
        <v>4.7</v>
      </c>
      <c r="G14" s="237">
        <v>10.623229461756377</v>
      </c>
      <c r="H14" s="237"/>
      <c r="I14" s="366"/>
      <c r="J14" s="98">
        <v>2968</v>
      </c>
      <c r="K14" s="237">
        <v>4.5999999999999996</v>
      </c>
      <c r="L14" s="236">
        <v>2763</v>
      </c>
      <c r="M14" s="237">
        <v>4.7</v>
      </c>
      <c r="N14" s="367">
        <v>7.4194715888526996</v>
      </c>
      <c r="O14" s="237"/>
      <c r="P14" s="473"/>
    </row>
    <row r="15" spans="1:17" ht="13" customHeight="1" x14ac:dyDescent="0.25">
      <c r="A15" s="148" t="s">
        <v>68</v>
      </c>
      <c r="B15" s="235"/>
      <c r="C15" s="545">
        <v>149</v>
      </c>
      <c r="D15" s="368">
        <v>0.79999999999999893</v>
      </c>
      <c r="E15" s="545">
        <v>144</v>
      </c>
      <c r="F15" s="368">
        <v>0.89999999999999947</v>
      </c>
      <c r="G15" s="369">
        <v>3.4722222222222321</v>
      </c>
      <c r="H15" s="369"/>
      <c r="I15" s="57"/>
      <c r="J15" s="545">
        <v>603</v>
      </c>
      <c r="K15" s="368">
        <v>0.90000000000000036</v>
      </c>
      <c r="L15" s="545">
        <v>373</v>
      </c>
      <c r="M15" s="368">
        <v>0.59999999999999876</v>
      </c>
      <c r="N15" s="369">
        <v>61.662198391420908</v>
      </c>
      <c r="O15" s="369"/>
    </row>
    <row r="16" spans="1:17" ht="13" customHeight="1" x14ac:dyDescent="0.25">
      <c r="A16" s="16" t="s">
        <v>198</v>
      </c>
      <c r="B16" s="235"/>
      <c r="C16" s="236">
        <v>1773</v>
      </c>
      <c r="D16" s="237">
        <v>10.199999999999999</v>
      </c>
      <c r="E16" s="236">
        <v>1508</v>
      </c>
      <c r="F16" s="237">
        <v>10</v>
      </c>
      <c r="G16" s="237">
        <v>17.572944297082227</v>
      </c>
      <c r="H16" s="237">
        <v>0</v>
      </c>
      <c r="I16" s="125"/>
      <c r="J16" s="236">
        <v>6227</v>
      </c>
      <c r="K16" s="237">
        <v>9.6</v>
      </c>
      <c r="L16" s="236">
        <v>5421</v>
      </c>
      <c r="M16" s="237">
        <v>9.1999999999999993</v>
      </c>
      <c r="N16" s="367">
        <v>14.868105515587526</v>
      </c>
      <c r="O16" s="237">
        <v>7.3404825932092077</v>
      </c>
    </row>
    <row r="17" spans="1:18" s="372" customFormat="1" ht="13" customHeight="1" thickBot="1" x14ac:dyDescent="0.3">
      <c r="A17" s="370" t="s">
        <v>70</v>
      </c>
      <c r="B17" s="371"/>
      <c r="C17" s="154">
        <v>632</v>
      </c>
      <c r="D17" s="154"/>
      <c r="E17" s="154">
        <v>523.12300700726496</v>
      </c>
      <c r="F17" s="154"/>
      <c r="G17" s="242">
        <v>20.812885599432839</v>
      </c>
      <c r="H17" s="154"/>
      <c r="I17" s="57"/>
      <c r="J17" s="154">
        <v>1694</v>
      </c>
      <c r="K17" s="154"/>
      <c r="L17" s="154">
        <v>1529</v>
      </c>
      <c r="M17" s="154"/>
      <c r="N17" s="242">
        <v>10.791366906474821</v>
      </c>
      <c r="O17" s="154"/>
    </row>
    <row r="18" spans="1:18" ht="11.15" customHeight="1" x14ac:dyDescent="0.25">
      <c r="A18" s="373"/>
      <c r="B18" s="235"/>
      <c r="C18" s="49"/>
      <c r="D18" s="45"/>
      <c r="E18" s="49"/>
      <c r="F18" s="374"/>
      <c r="G18" s="375"/>
      <c r="H18" s="375"/>
      <c r="I18" s="376"/>
      <c r="J18" s="377"/>
      <c r="K18" s="377"/>
      <c r="L18" s="378"/>
      <c r="M18" s="35"/>
      <c r="N18" s="35"/>
      <c r="O18" s="375"/>
    </row>
    <row r="19" spans="1:18" ht="15" customHeight="1" x14ac:dyDescent="0.25">
      <c r="A19" s="246" t="s">
        <v>127</v>
      </c>
      <c r="B19" s="235"/>
      <c r="C19" s="382"/>
      <c r="D19" s="379"/>
      <c r="E19" s="466"/>
      <c r="F19" s="380"/>
      <c r="G19" s="380"/>
      <c r="H19" s="380"/>
      <c r="I19" s="381"/>
      <c r="J19" s="382"/>
      <c r="K19" s="379"/>
      <c r="L19" s="380"/>
      <c r="M19" s="380"/>
      <c r="N19" s="380"/>
      <c r="O19" s="380"/>
    </row>
    <row r="20" spans="1:18" ht="13" customHeight="1" x14ac:dyDescent="0.25">
      <c r="A20" s="150" t="s">
        <v>166</v>
      </c>
      <c r="B20" s="383"/>
      <c r="C20" s="382"/>
      <c r="D20" s="382"/>
      <c r="E20" s="382"/>
      <c r="F20" s="382"/>
      <c r="G20" s="382"/>
      <c r="H20" s="382"/>
      <c r="I20" s="385"/>
      <c r="J20" s="323">
        <v>3368</v>
      </c>
      <c r="K20" s="384"/>
      <c r="L20" s="323">
        <v>3161</v>
      </c>
      <c r="M20" s="384"/>
      <c r="N20" s="333">
        <v>6.5485605820942761</v>
      </c>
      <c r="O20" s="440"/>
    </row>
    <row r="21" spans="1:18" ht="13" customHeight="1" x14ac:dyDescent="0.25">
      <c r="A21" s="386" t="s">
        <v>175</v>
      </c>
      <c r="B21" s="128"/>
      <c r="C21" s="382"/>
      <c r="D21" s="382"/>
      <c r="E21" s="382"/>
      <c r="F21" s="382"/>
      <c r="G21" s="382"/>
      <c r="H21" s="569"/>
      <c r="I21" s="57"/>
      <c r="J21" s="127">
        <v>1331</v>
      </c>
      <c r="K21" s="57"/>
      <c r="L21" s="127">
        <v>1256</v>
      </c>
      <c r="M21" s="57"/>
      <c r="N21" s="569">
        <v>5.9713375796178303</v>
      </c>
      <c r="O21" s="440"/>
    </row>
    <row r="22" spans="1:18" ht="13" customHeight="1" x14ac:dyDescent="0.25">
      <c r="A22" s="16" t="s">
        <v>179</v>
      </c>
      <c r="B22" s="128"/>
      <c r="C22" s="382"/>
      <c r="D22" s="382"/>
      <c r="E22" s="382"/>
      <c r="F22" s="382"/>
      <c r="G22" s="382"/>
      <c r="H22" s="125"/>
      <c r="I22" s="385"/>
      <c r="J22" s="550">
        <v>2037</v>
      </c>
      <c r="K22" s="570"/>
      <c r="L22" s="550">
        <v>1905</v>
      </c>
      <c r="M22" s="570"/>
      <c r="N22" s="333">
        <v>6.929133858267722</v>
      </c>
      <c r="O22" s="440"/>
    </row>
    <row r="23" spans="1:18" ht="13" customHeight="1" x14ac:dyDescent="0.25">
      <c r="A23" s="561"/>
      <c r="B23" s="562"/>
      <c r="C23" s="563"/>
      <c r="D23" s="564"/>
      <c r="E23" s="563"/>
      <c r="F23" s="564"/>
      <c r="G23" s="565"/>
      <c r="H23" s="565"/>
      <c r="I23" s="566"/>
      <c r="J23" s="567"/>
      <c r="K23" s="568"/>
      <c r="L23" s="567"/>
      <c r="M23" s="568"/>
      <c r="N23" s="560"/>
      <c r="O23" s="440"/>
    </row>
    <row r="24" spans="1:18" ht="13" customHeight="1" x14ac:dyDescent="0.25">
      <c r="A24" s="394" t="s">
        <v>188</v>
      </c>
      <c r="B24" s="387"/>
      <c r="C24" s="388"/>
      <c r="D24" s="389"/>
      <c r="E24" s="388"/>
      <c r="F24" s="389"/>
      <c r="G24" s="390"/>
      <c r="H24" s="390"/>
      <c r="I24" s="57"/>
      <c r="J24" s="388"/>
      <c r="K24" s="389"/>
      <c r="L24" s="388"/>
      <c r="M24" s="389"/>
      <c r="N24" s="390"/>
      <c r="O24" s="390"/>
    </row>
    <row r="25" spans="1:18" ht="13" customHeight="1" x14ac:dyDescent="0.25">
      <c r="A25" s="331" t="s">
        <v>178</v>
      </c>
      <c r="B25" s="387"/>
      <c r="C25" s="323">
        <v>119</v>
      </c>
      <c r="D25" s="391"/>
      <c r="E25" s="323">
        <v>31</v>
      </c>
      <c r="F25" s="391"/>
      <c r="G25" s="333" t="s">
        <v>199</v>
      </c>
      <c r="H25" s="440"/>
      <c r="I25" s="57"/>
      <c r="J25" s="392"/>
      <c r="K25" s="389"/>
      <c r="L25" s="392"/>
      <c r="M25" s="389"/>
      <c r="N25" s="390"/>
      <c r="O25" s="440"/>
    </row>
    <row r="26" spans="1:18" ht="12.75" customHeight="1" x14ac:dyDescent="0.25">
      <c r="A26" s="334" t="s">
        <v>119</v>
      </c>
      <c r="B26" s="387"/>
      <c r="C26" s="335">
        <v>207</v>
      </c>
      <c r="D26" s="389"/>
      <c r="E26" s="335">
        <v>800</v>
      </c>
      <c r="F26" s="389"/>
      <c r="G26" s="125">
        <v>-74.125</v>
      </c>
      <c r="H26" s="125"/>
      <c r="I26" s="57"/>
      <c r="J26" s="392"/>
      <c r="K26" s="389"/>
      <c r="L26" s="392"/>
      <c r="M26" s="389"/>
      <c r="N26" s="390"/>
      <c r="O26" s="125"/>
    </row>
    <row r="27" spans="1:18" x14ac:dyDescent="0.25">
      <c r="A27" s="331" t="s">
        <v>120</v>
      </c>
      <c r="B27" s="387"/>
      <c r="C27" s="323">
        <v>207</v>
      </c>
      <c r="D27" s="391"/>
      <c r="E27" s="323">
        <v>800</v>
      </c>
      <c r="F27" s="391"/>
      <c r="G27" s="333">
        <v>-74.125</v>
      </c>
      <c r="H27" s="125"/>
      <c r="I27" s="57"/>
      <c r="J27" s="127"/>
      <c r="K27" s="57"/>
      <c r="L27" s="127"/>
      <c r="M27" s="571"/>
      <c r="N27" s="385"/>
      <c r="O27" s="125"/>
    </row>
    <row r="28" spans="1:18" x14ac:dyDescent="0.25">
      <c r="A28" s="386"/>
      <c r="B28" s="128"/>
      <c r="C28" s="393"/>
      <c r="D28" s="381"/>
      <c r="E28" s="393"/>
      <c r="F28" s="381"/>
      <c r="G28" s="125"/>
      <c r="H28" s="125"/>
      <c r="I28" s="125"/>
      <c r="J28" s="127"/>
      <c r="K28" s="381"/>
      <c r="L28" s="127"/>
      <c r="M28" s="571"/>
      <c r="N28" s="125"/>
      <c r="O28" s="125"/>
    </row>
    <row r="29" spans="1:18" ht="13" customHeight="1" x14ac:dyDescent="0.25">
      <c r="A29" s="394" t="s">
        <v>128</v>
      </c>
      <c r="B29" s="128"/>
      <c r="C29" s="395"/>
      <c r="D29" s="381"/>
      <c r="E29" s="395"/>
      <c r="F29" s="381"/>
      <c r="G29" s="57"/>
      <c r="H29" s="57"/>
      <c r="I29" s="57"/>
      <c r="J29" s="57"/>
      <c r="K29" s="381"/>
      <c r="L29" s="57"/>
      <c r="M29" s="381"/>
      <c r="N29" s="57"/>
      <c r="O29" s="57"/>
    </row>
    <row r="30" spans="1:18" ht="13" customHeight="1" thickBot="1" x14ac:dyDescent="0.3">
      <c r="A30" s="396" t="s">
        <v>122</v>
      </c>
      <c r="B30" s="397"/>
      <c r="C30" s="398">
        <v>1493.6260030886122</v>
      </c>
      <c r="D30" s="399"/>
      <c r="E30" s="398">
        <v>1295.918315527095</v>
      </c>
      <c r="F30" s="399"/>
      <c r="G30" s="134">
        <v>15.256184374638027</v>
      </c>
      <c r="H30" s="57"/>
      <c r="I30" s="57"/>
      <c r="J30" s="398">
        <v>1365.1249364597047</v>
      </c>
      <c r="K30" s="399"/>
      <c r="L30" s="398">
        <v>1346.928808907646</v>
      </c>
      <c r="M30" s="399"/>
      <c r="N30" s="134">
        <v>1.3509346174587877</v>
      </c>
      <c r="O30" s="57"/>
    </row>
    <row r="31" spans="1:18" s="403" customFormat="1" ht="11.15" customHeight="1" x14ac:dyDescent="0.25">
      <c r="A31" s="400"/>
      <c r="B31" s="400"/>
      <c r="C31" s="401"/>
      <c r="D31" s="401"/>
      <c r="E31" s="401"/>
      <c r="F31" s="401"/>
      <c r="G31" s="400"/>
      <c r="H31" s="57"/>
      <c r="I31" s="400"/>
      <c r="J31" s="402"/>
      <c r="K31" s="402"/>
      <c r="L31" s="402"/>
      <c r="M31" s="402"/>
      <c r="N31" s="402"/>
      <c r="O31" s="57"/>
    </row>
    <row r="32" spans="1:18" s="403" customFormat="1" ht="11.15" customHeight="1" x14ac:dyDescent="0.25">
      <c r="A32" s="635" t="s">
        <v>165</v>
      </c>
      <c r="B32" s="635"/>
      <c r="C32" s="635"/>
      <c r="D32" s="635"/>
      <c r="E32" s="635"/>
      <c r="F32" s="635"/>
      <c r="G32" s="635"/>
      <c r="H32" s="635"/>
      <c r="I32" s="635"/>
      <c r="J32" s="635"/>
      <c r="K32" s="635"/>
      <c r="L32" s="635"/>
      <c r="M32" s="635"/>
      <c r="N32" s="635"/>
      <c r="O32" s="635"/>
      <c r="P32" s="635"/>
      <c r="Q32" s="635"/>
      <c r="R32" s="635"/>
    </row>
    <row r="33" spans="1:17" ht="11.15" customHeight="1" x14ac:dyDescent="0.25">
      <c r="A33" s="635" t="s">
        <v>163</v>
      </c>
      <c r="B33" s="635"/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5"/>
      <c r="O33" s="635"/>
      <c r="P33" s="635"/>
      <c r="Q33" s="635"/>
    </row>
    <row r="34" spans="1:17" ht="11.15" customHeight="1" x14ac:dyDescent="0.25">
      <c r="A34" s="634" t="s">
        <v>164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</row>
    <row r="35" spans="1:17" x14ac:dyDescent="0.25">
      <c r="A35" s="634" t="s">
        <v>193</v>
      </c>
      <c r="B35" s="634"/>
      <c r="C35" s="634"/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4"/>
    </row>
    <row r="36" spans="1:17" ht="10.5" customHeight="1" x14ac:dyDescent="0.25">
      <c r="I36" s="128"/>
    </row>
  </sheetData>
  <mergeCells count="9">
    <mergeCell ref="A35:Q35"/>
    <mergeCell ref="A33:Q33"/>
    <mergeCell ref="A32:R32"/>
    <mergeCell ref="A1:N1"/>
    <mergeCell ref="A2:N2"/>
    <mergeCell ref="J5:O5"/>
    <mergeCell ref="C5:H5"/>
    <mergeCell ref="A3:O3"/>
    <mergeCell ref="A34:Q34"/>
  </mergeCells>
  <pageMargins left="0.19685039370078741" right="0.31496062992125984" top="0.78740157480314965" bottom="0.23622047244094491" header="0" footer="0"/>
  <pageSetup scale="73" orientation="portrait" r:id="rId1"/>
  <headerFooter alignWithMargins="0"/>
  <customProperties>
    <customPr name="SheetOptions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4"/>
  <sheetViews>
    <sheetView showGridLines="0" topLeftCell="A4" zoomScaleNormal="100" zoomScaleSheetLayoutView="130" workbookViewId="0">
      <selection sqref="A1:M1"/>
    </sheetView>
  </sheetViews>
  <sheetFormatPr defaultColWidth="9.81640625" defaultRowHeight="10.5" x14ac:dyDescent="0.25"/>
  <cols>
    <col min="1" max="1" width="42.7265625" style="47" customWidth="1"/>
    <col min="2" max="2" width="2.7265625" style="68" customWidth="1"/>
    <col min="3" max="7" width="7.7265625" style="410" customWidth="1"/>
    <col min="8" max="8" width="2.7265625" style="439" customWidth="1"/>
    <col min="9" max="13" width="7.7265625" style="410" customWidth="1"/>
    <col min="14" max="16384" width="9.81640625" style="68"/>
  </cols>
  <sheetData>
    <row r="1" spans="1:14" ht="11.15" customHeight="1" x14ac:dyDescent="0.25">
      <c r="A1" s="611" t="s">
        <v>129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</row>
    <row r="2" spans="1:14" ht="11.15" customHeight="1" x14ac:dyDescent="0.25">
      <c r="A2" s="612" t="s">
        <v>97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</row>
    <row r="3" spans="1:14" ht="11.15" customHeight="1" x14ac:dyDescent="0.25">
      <c r="A3" s="613" t="s">
        <v>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4" ht="11.15" customHeight="1" x14ac:dyDescent="0.25">
      <c r="A4" s="310"/>
      <c r="B4" s="220"/>
      <c r="C4" s="406"/>
      <c r="D4" s="406"/>
      <c r="E4" s="407"/>
      <c r="F4" s="406"/>
      <c r="G4" s="406"/>
      <c r="H4" s="408"/>
      <c r="I4" s="406"/>
      <c r="J4" s="409"/>
    </row>
    <row r="5" spans="1:14" ht="15" customHeight="1" x14ac:dyDescent="0.25">
      <c r="A5" s="76"/>
      <c r="B5" s="222"/>
      <c r="C5" s="638" t="s">
        <v>192</v>
      </c>
      <c r="D5" s="638"/>
      <c r="E5" s="638"/>
      <c r="F5" s="638"/>
      <c r="G5" s="638"/>
      <c r="H5" s="411"/>
      <c r="I5" s="638" t="s">
        <v>98</v>
      </c>
      <c r="J5" s="638"/>
      <c r="K5" s="638"/>
      <c r="L5" s="638"/>
      <c r="M5" s="638"/>
    </row>
    <row r="6" spans="1:14" s="226" customFormat="1" ht="15" customHeight="1" x14ac:dyDescent="0.25">
      <c r="A6" s="313"/>
      <c r="B6" s="412"/>
      <c r="C6" s="225">
        <v>2020</v>
      </c>
      <c r="D6" s="81" t="s">
        <v>42</v>
      </c>
      <c r="E6" s="225">
        <v>2019</v>
      </c>
      <c r="F6" s="81" t="s">
        <v>42</v>
      </c>
      <c r="G6" s="80" t="s">
        <v>4</v>
      </c>
      <c r="H6" s="81"/>
      <c r="I6" s="225">
        <v>2020</v>
      </c>
      <c r="J6" s="81" t="s">
        <v>42</v>
      </c>
      <c r="K6" s="225">
        <v>2019</v>
      </c>
      <c r="L6" s="81" t="s">
        <v>42</v>
      </c>
      <c r="M6" s="80" t="s">
        <v>4</v>
      </c>
    </row>
    <row r="7" spans="1:14" ht="13" customHeight="1" x14ac:dyDescent="0.25">
      <c r="A7" s="158" t="s">
        <v>44</v>
      </c>
      <c r="B7" s="413"/>
      <c r="C7" s="85">
        <v>8484.8109999999997</v>
      </c>
      <c r="D7" s="86">
        <v>100</v>
      </c>
      <c r="E7" s="85">
        <v>12235.439</v>
      </c>
      <c r="F7" s="86">
        <v>100</v>
      </c>
      <c r="G7" s="86">
        <v>-30.65380817149267</v>
      </c>
      <c r="H7" s="101"/>
      <c r="I7" s="85">
        <v>34292.385000000002</v>
      </c>
      <c r="J7" s="86">
        <v>100</v>
      </c>
      <c r="K7" s="85">
        <v>47851.557999999997</v>
      </c>
      <c r="L7" s="86">
        <v>100</v>
      </c>
      <c r="M7" s="86">
        <v>-28.335907056568555</v>
      </c>
    </row>
    <row r="8" spans="1:14" ht="13" customHeight="1" x14ac:dyDescent="0.25">
      <c r="A8" s="89" t="s">
        <v>45</v>
      </c>
      <c r="B8" s="413"/>
      <c r="C8" s="29">
        <v>7353.8109999999997</v>
      </c>
      <c r="D8" s="90">
        <v>86.7</v>
      </c>
      <c r="E8" s="29">
        <v>11022.439</v>
      </c>
      <c r="F8" s="90">
        <v>90.1</v>
      </c>
      <c r="G8" s="90">
        <v>-33.283268793776045</v>
      </c>
      <c r="H8" s="75"/>
      <c r="I8" s="29">
        <v>29992.385000000002</v>
      </c>
      <c r="J8" s="90">
        <v>87.5</v>
      </c>
      <c r="K8" s="29">
        <v>43076.557999999997</v>
      </c>
      <c r="L8" s="90">
        <v>90</v>
      </c>
      <c r="M8" s="90">
        <v>-30.374230457317395</v>
      </c>
    </row>
    <row r="9" spans="1:14" ht="13" customHeight="1" x14ac:dyDescent="0.25">
      <c r="A9" s="91" t="s">
        <v>46</v>
      </c>
      <c r="B9" s="413"/>
      <c r="C9" s="92">
        <v>1131</v>
      </c>
      <c r="D9" s="93">
        <v>13.3</v>
      </c>
      <c r="E9" s="92">
        <v>1213</v>
      </c>
      <c r="F9" s="93">
        <v>9.9</v>
      </c>
      <c r="G9" s="93">
        <v>-6.760098928277003</v>
      </c>
      <c r="H9" s="75"/>
      <c r="I9" s="92">
        <v>4300</v>
      </c>
      <c r="J9" s="93">
        <v>12.5</v>
      </c>
      <c r="K9" s="92">
        <v>4775</v>
      </c>
      <c r="L9" s="93">
        <v>10</v>
      </c>
      <c r="M9" s="93">
        <v>-9.947643979057597</v>
      </c>
    </row>
    <row r="10" spans="1:14" ht="13" customHeight="1" x14ac:dyDescent="0.25">
      <c r="A10" s="232" t="s">
        <v>47</v>
      </c>
      <c r="B10" s="414"/>
      <c r="C10" s="98">
        <v>74</v>
      </c>
      <c r="D10" s="99">
        <v>0.9</v>
      </c>
      <c r="E10" s="98">
        <v>63</v>
      </c>
      <c r="F10" s="99">
        <v>0.5</v>
      </c>
      <c r="G10" s="99">
        <v>17.460317460317466</v>
      </c>
      <c r="H10" s="415"/>
      <c r="I10" s="98">
        <v>252</v>
      </c>
      <c r="J10" s="99">
        <v>0.7</v>
      </c>
      <c r="K10" s="98">
        <v>215</v>
      </c>
      <c r="L10" s="99">
        <v>0.4</v>
      </c>
      <c r="M10" s="99">
        <v>17.209302325581397</v>
      </c>
    </row>
    <row r="11" spans="1:14" ht="13" customHeight="1" x14ac:dyDescent="0.25">
      <c r="A11" s="233" t="s">
        <v>48</v>
      </c>
      <c r="B11" s="414"/>
      <c r="C11" s="85">
        <v>842</v>
      </c>
      <c r="D11" s="86">
        <v>9.9</v>
      </c>
      <c r="E11" s="85">
        <v>862</v>
      </c>
      <c r="F11" s="86">
        <v>7.1000000000000005</v>
      </c>
      <c r="G11" s="86">
        <v>-2.3201856148491906</v>
      </c>
      <c r="H11" s="75"/>
      <c r="I11" s="85">
        <v>3226</v>
      </c>
      <c r="J11" s="86">
        <v>9.4</v>
      </c>
      <c r="K11" s="85">
        <v>3281</v>
      </c>
      <c r="L11" s="86">
        <v>6.8999999999999995</v>
      </c>
      <c r="M11" s="86">
        <v>-1.6763181956720552</v>
      </c>
    </row>
    <row r="12" spans="1:14" ht="13" customHeight="1" x14ac:dyDescent="0.25">
      <c r="A12" s="89" t="s">
        <v>75</v>
      </c>
      <c r="B12" s="413"/>
      <c r="C12" s="29">
        <v>3</v>
      </c>
      <c r="D12" s="90">
        <v>0</v>
      </c>
      <c r="E12" s="29">
        <v>26</v>
      </c>
      <c r="F12" s="90">
        <v>0.2</v>
      </c>
      <c r="G12" s="90">
        <v>-88.461538461538453</v>
      </c>
      <c r="H12" s="75"/>
      <c r="I12" s="29">
        <v>9</v>
      </c>
      <c r="J12" s="90">
        <v>0</v>
      </c>
      <c r="K12" s="29">
        <v>95</v>
      </c>
      <c r="L12" s="90">
        <v>0.2</v>
      </c>
      <c r="M12" s="90">
        <v>-90.526315789473685</v>
      </c>
    </row>
    <row r="13" spans="1:14" s="106" customFormat="1" ht="13" customHeight="1" x14ac:dyDescent="0.25">
      <c r="A13" s="104" t="s">
        <v>99</v>
      </c>
      <c r="B13" s="416"/>
      <c r="C13" s="231">
        <v>212</v>
      </c>
      <c r="D13" s="93">
        <v>2.5</v>
      </c>
      <c r="E13" s="231">
        <v>262</v>
      </c>
      <c r="F13" s="93">
        <v>2.1</v>
      </c>
      <c r="G13" s="93">
        <v>-19.083969465648853</v>
      </c>
      <c r="H13" s="101"/>
      <c r="I13" s="231">
        <v>813</v>
      </c>
      <c r="J13" s="93">
        <v>2.4</v>
      </c>
      <c r="K13" s="231">
        <v>1184</v>
      </c>
      <c r="L13" s="93">
        <v>2.5</v>
      </c>
      <c r="M13" s="93">
        <v>-31.334459459459463</v>
      </c>
    </row>
    <row r="14" spans="1:14" ht="13" customHeight="1" x14ac:dyDescent="0.25">
      <c r="A14" s="239" t="s">
        <v>67</v>
      </c>
      <c r="B14" s="417"/>
      <c r="C14" s="98">
        <v>208</v>
      </c>
      <c r="D14" s="99">
        <v>2.5</v>
      </c>
      <c r="E14" s="98">
        <v>217</v>
      </c>
      <c r="F14" s="99">
        <v>1.8</v>
      </c>
      <c r="G14" s="99">
        <v>-4.1474654377880231</v>
      </c>
      <c r="H14" s="418"/>
      <c r="I14" s="98">
        <v>856</v>
      </c>
      <c r="J14" s="99">
        <v>2.5</v>
      </c>
      <c r="K14" s="98">
        <v>843</v>
      </c>
      <c r="L14" s="99">
        <v>1.8</v>
      </c>
      <c r="M14" s="99">
        <v>1.542111506524324</v>
      </c>
      <c r="N14" s="472"/>
    </row>
    <row r="15" spans="1:14" ht="13" customHeight="1" x14ac:dyDescent="0.25">
      <c r="A15" s="131" t="s">
        <v>68</v>
      </c>
      <c r="B15" s="413"/>
      <c r="C15" s="116">
        <v>8</v>
      </c>
      <c r="D15" s="118">
        <v>0</v>
      </c>
      <c r="E15" s="116">
        <v>32</v>
      </c>
      <c r="F15" s="118">
        <v>0.30000000000000004</v>
      </c>
      <c r="G15" s="118">
        <v>-75</v>
      </c>
      <c r="H15" s="75"/>
      <c r="I15" s="116">
        <v>31</v>
      </c>
      <c r="J15" s="118">
        <v>0.10000000000000009</v>
      </c>
      <c r="K15" s="116">
        <v>117</v>
      </c>
      <c r="L15" s="118">
        <v>0.19999999999999996</v>
      </c>
      <c r="M15" s="118">
        <v>-73.504273504273513</v>
      </c>
    </row>
    <row r="16" spans="1:14" ht="13" customHeight="1" x14ac:dyDescent="0.25">
      <c r="A16" s="102" t="s">
        <v>198</v>
      </c>
      <c r="B16" s="413"/>
      <c r="C16" s="98">
        <v>428</v>
      </c>
      <c r="D16" s="99">
        <v>5</v>
      </c>
      <c r="E16" s="98">
        <v>511</v>
      </c>
      <c r="F16" s="99">
        <v>4.2</v>
      </c>
      <c r="G16" s="99">
        <v>-16.242661448140904</v>
      </c>
      <c r="H16" s="101"/>
      <c r="I16" s="98">
        <v>1700</v>
      </c>
      <c r="J16" s="99">
        <v>5</v>
      </c>
      <c r="K16" s="98">
        <v>2144</v>
      </c>
      <c r="L16" s="99">
        <v>4.5</v>
      </c>
      <c r="M16" s="99">
        <v>-20.708955223880597</v>
      </c>
    </row>
    <row r="17" spans="1:13" s="315" customFormat="1" ht="13" customHeight="1" thickBot="1" x14ac:dyDescent="0.3">
      <c r="A17" s="240" t="s">
        <v>70</v>
      </c>
      <c r="B17" s="419"/>
      <c r="C17" s="154">
        <v>212</v>
      </c>
      <c r="D17" s="154"/>
      <c r="E17" s="154">
        <v>278.00907634000004</v>
      </c>
      <c r="F17" s="154"/>
      <c r="G17" s="242">
        <v>-23.743496870322367</v>
      </c>
      <c r="H17" s="155"/>
      <c r="I17" s="154">
        <v>549</v>
      </c>
      <c r="J17" s="154"/>
      <c r="K17" s="154">
        <v>706</v>
      </c>
      <c r="L17" s="154"/>
      <c r="M17" s="242">
        <v>-22.237960339943342</v>
      </c>
    </row>
    <row r="18" spans="1:13" ht="11.15" customHeight="1" x14ac:dyDescent="0.25">
      <c r="A18" s="316"/>
      <c r="B18" s="228"/>
      <c r="C18" s="317"/>
      <c r="D18" s="318"/>
      <c r="E18" s="317"/>
      <c r="F18" s="319"/>
      <c r="G18" s="245"/>
      <c r="H18" s="420"/>
      <c r="I18" s="137"/>
      <c r="J18" s="137"/>
      <c r="K18" s="314"/>
      <c r="L18" s="75"/>
      <c r="M18" s="75"/>
    </row>
    <row r="19" spans="1:13" ht="15" customHeight="1" x14ac:dyDescent="0.25">
      <c r="A19" s="141" t="s">
        <v>130</v>
      </c>
      <c r="B19" s="421"/>
      <c r="C19" s="382"/>
      <c r="D19" s="421"/>
      <c r="E19" s="466"/>
      <c r="F19" s="336"/>
      <c r="G19" s="336"/>
      <c r="H19" s="249"/>
      <c r="I19" s="72"/>
      <c r="J19" s="78"/>
      <c r="K19" s="249"/>
      <c r="L19" s="249"/>
      <c r="M19" s="249"/>
    </row>
    <row r="20" spans="1:13" ht="13" customHeight="1" x14ac:dyDescent="0.25">
      <c r="A20" s="422" t="s">
        <v>131</v>
      </c>
      <c r="B20" s="259"/>
      <c r="C20" s="382"/>
      <c r="D20" s="382"/>
      <c r="E20" s="382"/>
      <c r="F20" s="382"/>
      <c r="G20" s="382"/>
      <c r="H20" s="337"/>
      <c r="I20" s="323">
        <v>558</v>
      </c>
      <c r="J20" s="324"/>
      <c r="K20" s="323">
        <v>545</v>
      </c>
      <c r="L20" s="423"/>
      <c r="M20" s="99">
        <v>2.3853211009174258</v>
      </c>
    </row>
    <row r="21" spans="1:13" ht="13" customHeight="1" x14ac:dyDescent="0.25">
      <c r="A21" s="156" t="s">
        <v>132</v>
      </c>
      <c r="B21" s="258"/>
      <c r="C21" s="28"/>
      <c r="D21" s="155"/>
      <c r="E21" s="28"/>
      <c r="F21" s="155"/>
      <c r="G21" s="424"/>
      <c r="H21" s="155"/>
      <c r="I21" s="28"/>
      <c r="J21" s="155"/>
      <c r="K21" s="28"/>
      <c r="L21" s="155"/>
      <c r="M21" s="101"/>
    </row>
    <row r="22" spans="1:13" ht="13" customHeight="1" x14ac:dyDescent="0.25">
      <c r="A22" s="331" t="s">
        <v>178</v>
      </c>
      <c r="B22" s="258"/>
      <c r="C22" s="323">
        <v>7</v>
      </c>
      <c r="D22" s="161"/>
      <c r="E22" s="323">
        <v>4</v>
      </c>
      <c r="F22" s="161"/>
      <c r="G22" s="237">
        <v>75</v>
      </c>
      <c r="H22" s="155"/>
      <c r="I22" s="103"/>
      <c r="J22" s="155"/>
      <c r="K22" s="103"/>
      <c r="L22" s="155"/>
      <c r="M22" s="101"/>
    </row>
    <row r="23" spans="1:13" ht="12.75" customHeight="1" x14ac:dyDescent="0.25">
      <c r="A23" s="334" t="s">
        <v>119</v>
      </c>
      <c r="B23" s="258"/>
      <c r="C23" s="338">
        <v>13</v>
      </c>
      <c r="D23" s="155"/>
      <c r="E23" s="338">
        <v>6</v>
      </c>
      <c r="F23" s="328"/>
      <c r="G23" s="125">
        <v>116.66666666666666</v>
      </c>
      <c r="H23" s="155"/>
      <c r="I23" s="155"/>
      <c r="J23" s="155"/>
      <c r="K23" s="155"/>
      <c r="L23" s="155"/>
      <c r="M23" s="155"/>
    </row>
    <row r="24" spans="1:13" x14ac:dyDescent="0.25">
      <c r="A24" s="331" t="s">
        <v>120</v>
      </c>
      <c r="B24" s="258"/>
      <c r="C24" s="323">
        <v>13</v>
      </c>
      <c r="D24" s="161"/>
      <c r="E24" s="323">
        <v>6</v>
      </c>
      <c r="F24" s="161"/>
      <c r="G24" s="237">
        <v>116.66666666666666</v>
      </c>
      <c r="H24" s="101"/>
      <c r="I24" s="426"/>
      <c r="J24" s="425"/>
      <c r="K24" s="426"/>
      <c r="L24" s="425"/>
      <c r="M24" s="337"/>
    </row>
    <row r="25" spans="1:13" ht="12" x14ac:dyDescent="0.25">
      <c r="A25" s="156"/>
      <c r="B25" s="258"/>
      <c r="C25" s="427"/>
      <c r="D25" s="428"/>
      <c r="E25" s="427"/>
      <c r="F25" s="336"/>
      <c r="G25" s="101"/>
      <c r="H25" s="101"/>
      <c r="I25" s="426"/>
      <c r="J25" s="429"/>
      <c r="K25" s="426"/>
      <c r="L25" s="429"/>
      <c r="M25" s="337"/>
    </row>
    <row r="26" spans="1:13" ht="13" customHeight="1" x14ac:dyDescent="0.25">
      <c r="A26" s="239" t="s">
        <v>133</v>
      </c>
      <c r="B26" s="258"/>
      <c r="C26" s="323">
        <v>515.55694141000004</v>
      </c>
      <c r="D26" s="161"/>
      <c r="E26" s="323">
        <v>686.8431467200005</v>
      </c>
      <c r="F26" s="430"/>
      <c r="G26" s="99">
        <v>-24.938183649057688</v>
      </c>
      <c r="H26" s="101"/>
      <c r="I26" s="323">
        <v>2066.4747789499997</v>
      </c>
      <c r="J26" s="161"/>
      <c r="K26" s="323">
        <v>2693.9381467200005</v>
      </c>
      <c r="L26" s="430"/>
      <c r="M26" s="99">
        <v>-23.291676853604372</v>
      </c>
    </row>
    <row r="27" spans="1:13" ht="13" customHeight="1" x14ac:dyDescent="0.25">
      <c r="A27" s="156"/>
      <c r="B27" s="258"/>
      <c r="C27" s="28"/>
      <c r="D27" s="336"/>
      <c r="E27" s="28"/>
      <c r="F27" s="336"/>
      <c r="G27" s="101"/>
      <c r="H27" s="101"/>
      <c r="I27" s="426"/>
      <c r="J27" s="429"/>
      <c r="K27" s="426"/>
      <c r="L27" s="429"/>
      <c r="M27" s="337"/>
    </row>
    <row r="28" spans="1:13" ht="13" customHeight="1" x14ac:dyDescent="0.25">
      <c r="A28" s="339" t="s">
        <v>134</v>
      </c>
      <c r="B28" s="259"/>
      <c r="C28" s="340"/>
      <c r="D28" s="336"/>
      <c r="E28" s="340"/>
      <c r="F28" s="336"/>
      <c r="G28" s="155"/>
      <c r="H28" s="155"/>
      <c r="I28" s="155"/>
      <c r="J28" s="336"/>
      <c r="K28" s="155"/>
      <c r="L28" s="336"/>
      <c r="M28" s="155"/>
    </row>
    <row r="29" spans="1:13" ht="13" customHeight="1" x14ac:dyDescent="0.25">
      <c r="A29" s="96" t="s">
        <v>122</v>
      </c>
      <c r="B29" s="259"/>
      <c r="C29" s="255">
        <v>5156.3732528803775</v>
      </c>
      <c r="D29" s="431"/>
      <c r="E29" s="255">
        <v>7485.7541125290199</v>
      </c>
      <c r="F29" s="430"/>
      <c r="G29" s="99">
        <v>-31.117517682686401</v>
      </c>
      <c r="H29" s="101"/>
      <c r="I29" s="255">
        <v>5201.0360912946162</v>
      </c>
      <c r="J29" s="431"/>
      <c r="K29" s="255">
        <v>7348.3950435354109</v>
      </c>
      <c r="L29" s="430"/>
      <c r="M29" s="99">
        <v>-29.222149047769097</v>
      </c>
    </row>
    <row r="30" spans="1:13" ht="13" customHeight="1" x14ac:dyDescent="0.25">
      <c r="A30" s="334" t="s">
        <v>135</v>
      </c>
      <c r="C30" s="252">
        <v>313.64379931650257</v>
      </c>
      <c r="D30" s="428"/>
      <c r="E30" s="252">
        <v>421.64286083743832</v>
      </c>
      <c r="F30" s="336"/>
      <c r="G30" s="101">
        <v>-25.613871726995541</v>
      </c>
      <c r="H30" s="75"/>
      <c r="I30" s="252">
        <v>314.24523935110977</v>
      </c>
      <c r="J30" s="428"/>
      <c r="K30" s="252">
        <v>414.89563014488277</v>
      </c>
      <c r="L30" s="336"/>
      <c r="M30" s="101">
        <v>-24.259207251381653</v>
      </c>
    </row>
    <row r="31" spans="1:13" ht="13" customHeight="1" thickBot="1" x14ac:dyDescent="0.3">
      <c r="A31" s="341" t="s">
        <v>136</v>
      </c>
      <c r="B31" s="432"/>
      <c r="C31" s="342">
        <v>16.440220607317045</v>
      </c>
      <c r="D31" s="433"/>
      <c r="E31" s="342">
        <v>17.753778867881991</v>
      </c>
      <c r="F31" s="434"/>
      <c r="G31" s="134">
        <v>-7.3987530786545852</v>
      </c>
      <c r="H31" s="75"/>
      <c r="I31" s="342">
        <v>16.550882686510452</v>
      </c>
      <c r="J31" s="433"/>
      <c r="K31" s="342">
        <v>17.711430320365942</v>
      </c>
      <c r="L31" s="434"/>
      <c r="M31" s="134">
        <v>-6.5525347917327998</v>
      </c>
    </row>
    <row r="32" spans="1:13" ht="11.15" customHeight="1" x14ac:dyDescent="0.25">
      <c r="A32" s="435"/>
      <c r="B32" s="405"/>
      <c r="C32" s="436"/>
      <c r="D32" s="436"/>
      <c r="E32" s="436"/>
      <c r="F32" s="436"/>
      <c r="G32" s="436"/>
      <c r="H32" s="405"/>
      <c r="I32" s="436"/>
      <c r="J32" s="436"/>
      <c r="K32" s="436"/>
      <c r="L32" s="436"/>
      <c r="M32" s="436"/>
    </row>
    <row r="33" spans="1:13" ht="11.15" customHeight="1" x14ac:dyDescent="0.25">
      <c r="A33" s="637" t="s">
        <v>137</v>
      </c>
      <c r="B33" s="637"/>
      <c r="C33" s="637"/>
      <c r="D33" s="637"/>
      <c r="E33" s="637"/>
      <c r="F33" s="637"/>
      <c r="G33" s="637"/>
      <c r="H33" s="637"/>
      <c r="I33" s="637"/>
      <c r="J33" s="637"/>
      <c r="K33" s="637"/>
      <c r="L33" s="637"/>
      <c r="M33" s="637"/>
    </row>
    <row r="34" spans="1:13" ht="11.15" customHeight="1" x14ac:dyDescent="0.25">
      <c r="A34" s="68"/>
      <c r="C34" s="68"/>
      <c r="D34" s="68"/>
      <c r="E34" s="68"/>
      <c r="F34" s="68"/>
      <c r="G34" s="68"/>
      <c r="H34" s="437"/>
      <c r="I34" s="438"/>
      <c r="J34" s="438"/>
      <c r="K34" s="438"/>
      <c r="L34" s="438"/>
      <c r="M34" s="438"/>
    </row>
  </sheetData>
  <mergeCells count="6">
    <mergeCell ref="A33:M33"/>
    <mergeCell ref="C5:G5"/>
    <mergeCell ref="I5:M5"/>
    <mergeCell ref="A1:M1"/>
    <mergeCell ref="A2:M2"/>
    <mergeCell ref="A3:M3"/>
  </mergeCells>
  <pageMargins left="0.19685039370078741" right="0.31496062992125984" top="0.78740157480314965" bottom="0.23622047244094491" header="0" footer="0"/>
  <pageSetup scale="8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7"/>
  <sheetViews>
    <sheetView showGridLines="0" zoomScaleNormal="100" zoomScaleSheetLayoutView="100" workbookViewId="0">
      <selection sqref="A1:M1"/>
    </sheetView>
  </sheetViews>
  <sheetFormatPr defaultColWidth="9.81640625" defaultRowHeight="10.5" x14ac:dyDescent="0.25"/>
  <cols>
    <col min="1" max="1" width="42.7265625" style="593" customWidth="1"/>
    <col min="2" max="2" width="2.7265625" style="593" customWidth="1"/>
    <col min="3" max="7" width="7.7265625" style="593" customWidth="1"/>
    <col min="8" max="8" width="2.7265625" style="593" customWidth="1"/>
    <col min="9" max="13" width="7.7265625" style="593" customWidth="1"/>
    <col min="14" max="16384" width="9.81640625" style="593"/>
  </cols>
  <sheetData>
    <row r="1" spans="1:15" s="68" customFormat="1" ht="11.15" customHeight="1" x14ac:dyDescent="0.25">
      <c r="A1" s="611" t="s">
        <v>96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</row>
    <row r="2" spans="1:15" s="68" customFormat="1" ht="11.15" customHeight="1" x14ac:dyDescent="0.25">
      <c r="A2" s="612" t="s">
        <v>97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</row>
    <row r="3" spans="1:15" s="68" customFormat="1" ht="11.15" customHeight="1" x14ac:dyDescent="0.25">
      <c r="A3" s="613" t="s">
        <v>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5" s="68" customFormat="1" ht="11.15" customHeight="1" x14ac:dyDescent="0.2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1"/>
      <c r="L4" s="221"/>
      <c r="M4" s="220"/>
    </row>
    <row r="5" spans="1:15" s="68" customFormat="1" ht="15" customHeight="1" x14ac:dyDescent="0.25">
      <c r="A5" s="222"/>
      <c r="B5" s="222"/>
      <c r="C5" s="614" t="s">
        <v>192</v>
      </c>
      <c r="D5" s="614"/>
      <c r="E5" s="614"/>
      <c r="F5" s="614"/>
      <c r="G5" s="614"/>
      <c r="H5" s="223"/>
      <c r="I5" s="614" t="s">
        <v>98</v>
      </c>
      <c r="J5" s="614"/>
      <c r="K5" s="614"/>
      <c r="L5" s="614"/>
      <c r="M5" s="614"/>
    </row>
    <row r="6" spans="1:15" s="226" customFormat="1" ht="15" customHeight="1" x14ac:dyDescent="0.25">
      <c r="A6" s="224"/>
      <c r="B6" s="224"/>
      <c r="C6" s="81">
        <v>2020</v>
      </c>
      <c r="D6" s="81" t="s">
        <v>42</v>
      </c>
      <c r="E6" s="81">
        <v>2019</v>
      </c>
      <c r="F6" s="81" t="s">
        <v>42</v>
      </c>
      <c r="G6" s="81" t="s">
        <v>4</v>
      </c>
      <c r="H6" s="225"/>
      <c r="I6" s="81">
        <v>2020</v>
      </c>
      <c r="J6" s="81" t="s">
        <v>42</v>
      </c>
      <c r="K6" s="81">
        <v>2019</v>
      </c>
      <c r="L6" s="81" t="s">
        <v>42</v>
      </c>
      <c r="M6" s="81" t="s">
        <v>4</v>
      </c>
    </row>
    <row r="7" spans="1:15" s="68" customFormat="1" ht="13" customHeight="1" x14ac:dyDescent="0.25">
      <c r="A7" s="83" t="s">
        <v>44</v>
      </c>
      <c r="B7" s="228"/>
      <c r="C7" s="85">
        <v>49116</v>
      </c>
      <c r="D7" s="86">
        <v>100</v>
      </c>
      <c r="E7" s="85">
        <v>51735</v>
      </c>
      <c r="F7" s="86">
        <v>100</v>
      </c>
      <c r="G7" s="86">
        <v>-5.0623369092490549</v>
      </c>
      <c r="H7" s="229"/>
      <c r="I7" s="85">
        <v>183615</v>
      </c>
      <c r="J7" s="86">
        <v>100</v>
      </c>
      <c r="K7" s="85">
        <v>194472</v>
      </c>
      <c r="L7" s="86">
        <v>100</v>
      </c>
      <c r="M7" s="86">
        <v>-5.5828088362334878</v>
      </c>
    </row>
    <row r="8" spans="1:15" s="68" customFormat="1" ht="13" customHeight="1" x14ac:dyDescent="0.25">
      <c r="A8" s="89" t="s">
        <v>45</v>
      </c>
      <c r="B8" s="228"/>
      <c r="C8" s="29">
        <v>27177</v>
      </c>
      <c r="D8" s="90">
        <v>55.3</v>
      </c>
      <c r="E8" s="29">
        <v>28807</v>
      </c>
      <c r="F8" s="90">
        <v>55.7</v>
      </c>
      <c r="G8" s="90">
        <v>-5.6583469295657274</v>
      </c>
      <c r="H8" s="230"/>
      <c r="I8" s="29">
        <v>100804</v>
      </c>
      <c r="J8" s="90">
        <v>54.9</v>
      </c>
      <c r="K8" s="29">
        <v>106964</v>
      </c>
      <c r="L8" s="90">
        <v>55</v>
      </c>
      <c r="M8" s="90">
        <v>-5.7589469354175193</v>
      </c>
    </row>
    <row r="9" spans="1:15" s="68" customFormat="1" ht="13" customHeight="1" x14ac:dyDescent="0.25">
      <c r="A9" s="91" t="s">
        <v>46</v>
      </c>
      <c r="B9" s="228"/>
      <c r="C9" s="231">
        <v>21939</v>
      </c>
      <c r="D9" s="95">
        <v>44.7</v>
      </c>
      <c r="E9" s="231">
        <v>22928</v>
      </c>
      <c r="F9" s="95">
        <v>44.3</v>
      </c>
      <c r="G9" s="95">
        <v>-4.3135031402651736</v>
      </c>
      <c r="H9" s="230"/>
      <c r="I9" s="231">
        <v>82811</v>
      </c>
      <c r="J9" s="93">
        <v>45.1</v>
      </c>
      <c r="K9" s="231">
        <v>87508</v>
      </c>
      <c r="L9" s="93">
        <v>45</v>
      </c>
      <c r="M9" s="93">
        <v>-5.3675092562965654</v>
      </c>
    </row>
    <row r="10" spans="1:15" s="68" customFormat="1" ht="13" customHeight="1" x14ac:dyDescent="0.25">
      <c r="A10" s="232" t="s">
        <v>47</v>
      </c>
      <c r="B10" s="227"/>
      <c r="C10" s="98">
        <v>2119</v>
      </c>
      <c r="D10" s="99">
        <v>4.3</v>
      </c>
      <c r="E10" s="98">
        <v>1928</v>
      </c>
      <c r="F10" s="99">
        <v>3.7</v>
      </c>
      <c r="G10" s="99">
        <v>9.9066390041493868</v>
      </c>
      <c r="H10" s="230"/>
      <c r="I10" s="98">
        <v>7891</v>
      </c>
      <c r="J10" s="99">
        <v>4.3</v>
      </c>
      <c r="K10" s="98">
        <v>8427</v>
      </c>
      <c r="L10" s="99">
        <v>4.3</v>
      </c>
      <c r="M10" s="99">
        <v>-6.3605078913017703</v>
      </c>
    </row>
    <row r="11" spans="1:15" s="68" customFormat="1" ht="13" customHeight="1" x14ac:dyDescent="0.25">
      <c r="A11" s="233" t="s">
        <v>48</v>
      </c>
      <c r="B11" s="227"/>
      <c r="C11" s="28">
        <v>12256</v>
      </c>
      <c r="D11" s="101">
        <v>25.000000000000007</v>
      </c>
      <c r="E11" s="28">
        <v>14090</v>
      </c>
      <c r="F11" s="86">
        <v>27.299999999999994</v>
      </c>
      <c r="G11" s="86">
        <v>-13.016323633782822</v>
      </c>
      <c r="H11" s="234"/>
      <c r="I11" s="28">
        <v>48554</v>
      </c>
      <c r="J11" s="86">
        <v>26.500000000000004</v>
      </c>
      <c r="K11" s="85">
        <v>52110</v>
      </c>
      <c r="L11" s="86">
        <v>26.8</v>
      </c>
      <c r="M11" s="86">
        <v>-6.8240260986374928</v>
      </c>
    </row>
    <row r="12" spans="1:15" s="68" customFormat="1" ht="13" customHeight="1" x14ac:dyDescent="0.25">
      <c r="A12" s="89" t="s">
        <v>75</v>
      </c>
      <c r="C12" s="29">
        <v>335</v>
      </c>
      <c r="D12" s="90">
        <v>0.7</v>
      </c>
      <c r="E12" s="29">
        <v>537</v>
      </c>
      <c r="F12" s="90">
        <v>1</v>
      </c>
      <c r="G12" s="90">
        <v>-37.616387337057731</v>
      </c>
      <c r="H12" s="234"/>
      <c r="I12" s="29">
        <v>1123</v>
      </c>
      <c r="J12" s="90">
        <v>0.6</v>
      </c>
      <c r="K12" s="29">
        <v>1548</v>
      </c>
      <c r="L12" s="90">
        <v>0.8</v>
      </c>
      <c r="M12" s="90">
        <v>-27.454780361757102</v>
      </c>
    </row>
    <row r="13" spans="1:15" s="106" customFormat="1" ht="13" customHeight="1" x14ac:dyDescent="0.25">
      <c r="A13" s="104" t="s">
        <v>99</v>
      </c>
      <c r="B13" s="238"/>
      <c r="C13" s="92">
        <v>7229</v>
      </c>
      <c r="D13" s="93">
        <v>14.7</v>
      </c>
      <c r="E13" s="92">
        <v>6373</v>
      </c>
      <c r="F13" s="93">
        <v>12.3</v>
      </c>
      <c r="G13" s="93">
        <v>13.431664836026979</v>
      </c>
      <c r="H13" s="229"/>
      <c r="I13" s="92">
        <v>25243</v>
      </c>
      <c r="J13" s="93">
        <v>13.7</v>
      </c>
      <c r="K13" s="92">
        <v>25423</v>
      </c>
      <c r="L13" s="93">
        <v>13.1</v>
      </c>
      <c r="M13" s="93">
        <v>-0.70802029658183496</v>
      </c>
    </row>
    <row r="14" spans="1:15" s="68" customFormat="1" ht="13" customHeight="1" x14ac:dyDescent="0.25">
      <c r="A14" s="239" t="s">
        <v>67</v>
      </c>
      <c r="C14" s="98">
        <v>2204</v>
      </c>
      <c r="D14" s="99">
        <v>4.5</v>
      </c>
      <c r="E14" s="98">
        <v>2226</v>
      </c>
      <c r="F14" s="99">
        <v>4.3</v>
      </c>
      <c r="G14" s="99">
        <v>-0.98831985624437957</v>
      </c>
      <c r="H14" s="234"/>
      <c r="I14" s="98">
        <v>9011</v>
      </c>
      <c r="J14" s="99">
        <v>4.9000000000000004</v>
      </c>
      <c r="K14" s="98">
        <v>8942</v>
      </c>
      <c r="L14" s="99">
        <v>4.5999999999999996</v>
      </c>
      <c r="M14" s="99">
        <v>0.77163945426079739</v>
      </c>
    </row>
    <row r="15" spans="1:15" s="68" customFormat="1" ht="13" customHeight="1" x14ac:dyDescent="0.25">
      <c r="A15" s="131" t="s">
        <v>68</v>
      </c>
      <c r="B15" s="228"/>
      <c r="C15" s="116">
        <v>565</v>
      </c>
      <c r="D15" s="118">
        <v>1.1999999999999993</v>
      </c>
      <c r="E15" s="116">
        <v>793</v>
      </c>
      <c r="F15" s="118">
        <v>1.5999999999999988</v>
      </c>
      <c r="G15" s="118">
        <v>-28.7515762925599</v>
      </c>
      <c r="H15" s="75"/>
      <c r="I15" s="116">
        <v>3091</v>
      </c>
      <c r="J15" s="118">
        <v>1.7000000000000011</v>
      </c>
      <c r="K15" s="116">
        <v>2784</v>
      </c>
      <c r="L15" s="118">
        <v>1.4000000000000021</v>
      </c>
      <c r="M15" s="118">
        <v>11.027298850574718</v>
      </c>
      <c r="O15" s="548"/>
    </row>
    <row r="16" spans="1:15" s="68" customFormat="1" ht="13" customHeight="1" x14ac:dyDescent="0.25">
      <c r="A16" s="102" t="s">
        <v>198</v>
      </c>
      <c r="B16" s="228"/>
      <c r="C16" s="98">
        <v>9998</v>
      </c>
      <c r="D16" s="99">
        <v>20.399999999999999</v>
      </c>
      <c r="E16" s="98">
        <v>9391</v>
      </c>
      <c r="F16" s="99">
        <v>18.2</v>
      </c>
      <c r="G16" s="99">
        <v>6.463635395591516</v>
      </c>
      <c r="H16" s="229"/>
      <c r="I16" s="98">
        <v>37345</v>
      </c>
      <c r="J16" s="99">
        <v>20.3</v>
      </c>
      <c r="K16" s="98">
        <v>37148</v>
      </c>
      <c r="L16" s="99">
        <v>19.100000000000001</v>
      </c>
      <c r="M16" s="99">
        <v>0.53031118768169794</v>
      </c>
    </row>
    <row r="17" spans="1:13" s="588" customFormat="1" ht="13" customHeight="1" thickBot="1" x14ac:dyDescent="0.3">
      <c r="A17" s="240" t="s">
        <v>70</v>
      </c>
      <c r="B17" s="241"/>
      <c r="C17" s="467">
        <v>4117.7698835655683</v>
      </c>
      <c r="D17" s="467"/>
      <c r="E17" s="467">
        <v>4765</v>
      </c>
      <c r="F17" s="467"/>
      <c r="G17" s="582">
        <v>-13.583003492852708</v>
      </c>
      <c r="H17" s="243"/>
      <c r="I17" s="467">
        <v>10353.861361877551</v>
      </c>
      <c r="J17" s="467"/>
      <c r="K17" s="467">
        <v>11465</v>
      </c>
      <c r="L17" s="467"/>
      <c r="M17" s="582">
        <v>-9.6915712003702517</v>
      </c>
    </row>
    <row r="18" spans="1:13" s="68" customFormat="1" ht="11.15" customHeight="1" x14ac:dyDescent="0.25">
      <c r="A18" s="47"/>
      <c r="C18" s="465"/>
      <c r="D18" s="86"/>
      <c r="E18" s="465"/>
      <c r="F18" s="86"/>
      <c r="G18" s="86"/>
      <c r="H18" s="244"/>
      <c r="I18" s="85"/>
      <c r="J18" s="86"/>
      <c r="K18" s="85"/>
      <c r="L18" s="86"/>
      <c r="M18" s="86"/>
    </row>
    <row r="19" spans="1:13" s="68" customFormat="1" ht="15" customHeight="1" x14ac:dyDescent="0.25">
      <c r="A19" s="246" t="s">
        <v>100</v>
      </c>
      <c r="B19" s="247"/>
      <c r="C19" s="85"/>
      <c r="D19" s="86"/>
      <c r="E19" s="85"/>
      <c r="F19" s="86"/>
      <c r="G19" s="86"/>
      <c r="H19" s="248"/>
      <c r="I19" s="85"/>
      <c r="J19" s="86"/>
      <c r="K19" s="85"/>
      <c r="L19" s="86"/>
      <c r="M19" s="86"/>
    </row>
    <row r="20" spans="1:13" s="68" customFormat="1" ht="13" customHeight="1" x14ac:dyDescent="0.25">
      <c r="A20" s="250" t="s">
        <v>101</v>
      </c>
      <c r="B20" s="228"/>
      <c r="C20" s="251"/>
      <c r="D20" s="251"/>
      <c r="E20" s="251"/>
      <c r="F20" s="251"/>
      <c r="G20" s="251"/>
      <c r="H20" s="248"/>
      <c r="I20" s="251"/>
      <c r="J20" s="251"/>
      <c r="K20" s="251"/>
      <c r="L20" s="251"/>
      <c r="M20" s="251"/>
    </row>
    <row r="21" spans="1:13" s="68" customFormat="1" ht="13" customHeight="1" x14ac:dyDescent="0.25">
      <c r="A21" s="156" t="s">
        <v>102</v>
      </c>
      <c r="B21" s="106"/>
      <c r="C21" s="252">
        <v>494.98</v>
      </c>
      <c r="D21" s="101">
        <v>54.86</v>
      </c>
      <c r="E21" s="252">
        <v>506.89648682865908</v>
      </c>
      <c r="F21" s="101">
        <v>56.98</v>
      </c>
      <c r="G21" s="101">
        <v>-2.3508718522026517</v>
      </c>
      <c r="H21" s="101"/>
      <c r="I21" s="252">
        <v>1991.7</v>
      </c>
      <c r="J21" s="101">
        <v>60.64</v>
      </c>
      <c r="K21" s="252">
        <v>2075.2961545995622</v>
      </c>
      <c r="L21" s="101">
        <v>61.6</v>
      </c>
      <c r="M21" s="101">
        <v>-4.0281554232288519</v>
      </c>
    </row>
    <row r="22" spans="1:13" s="68" customFormat="1" ht="13" customHeight="1" x14ac:dyDescent="0.25">
      <c r="A22" s="253" t="s">
        <v>103</v>
      </c>
      <c r="B22" s="254"/>
      <c r="C22" s="255">
        <v>131.81</v>
      </c>
      <c r="D22" s="99">
        <v>14.61</v>
      </c>
      <c r="E22" s="255">
        <v>127.10307956316319</v>
      </c>
      <c r="F22" s="99">
        <v>14.29</v>
      </c>
      <c r="G22" s="99">
        <v>3.7032308367459521</v>
      </c>
      <c r="H22" s="101"/>
      <c r="I22" s="255">
        <v>429.8</v>
      </c>
      <c r="J22" s="99">
        <v>13.09</v>
      </c>
      <c r="K22" s="255">
        <v>447.08935052622502</v>
      </c>
      <c r="L22" s="99">
        <v>13.27</v>
      </c>
      <c r="M22" s="99">
        <v>-3.8670906622748746</v>
      </c>
    </row>
    <row r="23" spans="1:13" s="68" customFormat="1" ht="13" customHeight="1" x14ac:dyDescent="0.25">
      <c r="A23" s="256" t="s">
        <v>104</v>
      </c>
      <c r="B23" s="254"/>
      <c r="C23" s="252">
        <v>275.39999999999998</v>
      </c>
      <c r="D23" s="101">
        <v>30.53</v>
      </c>
      <c r="E23" s="252">
        <v>255.62930176099999</v>
      </c>
      <c r="F23" s="101">
        <v>28.73</v>
      </c>
      <c r="G23" s="101">
        <v>7.7341283267614358</v>
      </c>
      <c r="H23" s="101"/>
      <c r="I23" s="252">
        <v>862.9</v>
      </c>
      <c r="J23" s="101">
        <v>26.27</v>
      </c>
      <c r="K23" s="252">
        <v>846.53709959599996</v>
      </c>
      <c r="L23" s="101">
        <v>25.13</v>
      </c>
      <c r="M23" s="101">
        <v>1.9329218308103746</v>
      </c>
    </row>
    <row r="24" spans="1:13" s="68" customFormat="1" ht="13" customHeight="1" x14ac:dyDescent="0.25">
      <c r="A24" s="589" t="s">
        <v>105</v>
      </c>
      <c r="B24" s="590"/>
      <c r="C24" s="591">
        <v>902.18999999999994</v>
      </c>
      <c r="D24" s="592">
        <v>100</v>
      </c>
      <c r="E24" s="591">
        <v>889.62886815282229</v>
      </c>
      <c r="F24" s="592">
        <v>100</v>
      </c>
      <c r="G24" s="592">
        <v>1.4119519157757221</v>
      </c>
      <c r="H24" s="101"/>
      <c r="I24" s="591">
        <v>3284.4</v>
      </c>
      <c r="J24" s="592">
        <v>100</v>
      </c>
      <c r="K24" s="591">
        <v>3368.9226047217871</v>
      </c>
      <c r="L24" s="592">
        <v>100</v>
      </c>
      <c r="M24" s="592">
        <v>-2.5088912580930933</v>
      </c>
    </row>
    <row r="25" spans="1:13" x14ac:dyDescent="0.25">
      <c r="B25" s="594"/>
      <c r="C25" s="595"/>
      <c r="D25" s="596"/>
      <c r="E25" s="595"/>
      <c r="F25" s="596"/>
      <c r="G25" s="597"/>
      <c r="H25" s="597"/>
      <c r="I25" s="595"/>
      <c r="J25" s="596"/>
      <c r="K25" s="595"/>
      <c r="L25" s="596"/>
      <c r="M25" s="597"/>
    </row>
    <row r="26" spans="1:13" ht="11.15" customHeight="1" x14ac:dyDescent="0.25">
      <c r="A26" s="639"/>
      <c r="B26" s="639"/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</row>
    <row r="27" spans="1:13" ht="11.15" customHeight="1" x14ac:dyDescent="0.25">
      <c r="A27" s="598"/>
      <c r="C27" s="599"/>
      <c r="D27" s="600"/>
      <c r="E27" s="599"/>
      <c r="F27" s="601"/>
      <c r="G27" s="601"/>
      <c r="H27" s="601"/>
      <c r="I27" s="602"/>
      <c r="J27" s="601"/>
      <c r="K27" s="603"/>
      <c r="L27" s="603"/>
      <c r="M27" s="601"/>
    </row>
    <row r="28" spans="1:13" x14ac:dyDescent="0.25">
      <c r="A28" s="604"/>
      <c r="B28" s="604"/>
      <c r="C28" s="605"/>
      <c r="D28" s="606"/>
      <c r="E28" s="605"/>
      <c r="F28" s="604"/>
      <c r="G28" s="607"/>
      <c r="H28" s="602"/>
      <c r="I28" s="605"/>
      <c r="J28" s="604"/>
      <c r="K28" s="605"/>
      <c r="L28" s="604"/>
    </row>
    <row r="29" spans="1:13" x14ac:dyDescent="0.25">
      <c r="B29" s="594"/>
      <c r="C29" s="605"/>
      <c r="D29" s="606"/>
      <c r="E29" s="605"/>
      <c r="F29" s="604"/>
      <c r="G29" s="607"/>
      <c r="H29" s="602"/>
      <c r="I29" s="605"/>
      <c r="J29" s="606"/>
      <c r="K29" s="605"/>
      <c r="L29" s="604"/>
    </row>
    <row r="30" spans="1:13" x14ac:dyDescent="0.25">
      <c r="A30" s="604"/>
      <c r="B30" s="604"/>
      <c r="C30" s="604"/>
      <c r="D30" s="604"/>
      <c r="E30" s="604"/>
      <c r="F30" s="604"/>
      <c r="G30" s="604"/>
      <c r="H30" s="604"/>
      <c r="I30" s="604"/>
      <c r="J30" s="604"/>
      <c r="K30" s="604"/>
      <c r="L30" s="604"/>
    </row>
    <row r="31" spans="1:13" x14ac:dyDescent="0.25">
      <c r="A31" s="604"/>
      <c r="B31" s="604"/>
      <c r="C31" s="604"/>
      <c r="D31" s="604"/>
      <c r="E31" s="604"/>
      <c r="F31" s="604"/>
      <c r="G31" s="604"/>
      <c r="H31" s="604"/>
      <c r="I31" s="604"/>
      <c r="J31" s="604"/>
      <c r="K31" s="604"/>
      <c r="L31" s="604"/>
    </row>
    <row r="32" spans="1:13" x14ac:dyDescent="0.25">
      <c r="A32" s="604"/>
      <c r="B32" s="604"/>
      <c r="C32" s="608"/>
      <c r="D32" s="606"/>
      <c r="E32" s="608"/>
      <c r="F32" s="604"/>
      <c r="G32" s="602"/>
      <c r="H32" s="602"/>
      <c r="I32" s="608"/>
      <c r="J32" s="606"/>
      <c r="K32" s="608"/>
      <c r="L32" s="604"/>
    </row>
    <row r="33" spans="1:12" x14ac:dyDescent="0.25">
      <c r="B33" s="594"/>
      <c r="C33" s="605"/>
      <c r="D33" s="606"/>
      <c r="E33" s="605"/>
      <c r="F33" s="604"/>
      <c r="G33" s="607"/>
      <c r="H33" s="602"/>
      <c r="I33" s="605"/>
      <c r="J33" s="606"/>
      <c r="K33" s="605"/>
      <c r="L33" s="604"/>
    </row>
    <row r="34" spans="1:12" x14ac:dyDescent="0.25">
      <c r="B34" s="594"/>
      <c r="C34" s="605"/>
      <c r="D34" s="606"/>
      <c r="E34" s="605"/>
      <c r="F34" s="604"/>
      <c r="G34" s="607"/>
      <c r="H34" s="602"/>
      <c r="I34" s="605"/>
      <c r="J34" s="606"/>
      <c r="K34" s="605"/>
      <c r="L34" s="604"/>
    </row>
    <row r="35" spans="1:12" x14ac:dyDescent="0.25">
      <c r="B35" s="594"/>
      <c r="C35" s="609"/>
      <c r="D35" s="604"/>
      <c r="E35" s="605"/>
      <c r="F35" s="604"/>
      <c r="G35" s="607"/>
      <c r="H35" s="604"/>
      <c r="I35" s="605"/>
      <c r="J35" s="604"/>
      <c r="K35" s="605"/>
      <c r="L35" s="604"/>
    </row>
    <row r="36" spans="1:12" x14ac:dyDescent="0.25">
      <c r="B36" s="594"/>
      <c r="C36" s="605"/>
      <c r="D36" s="604"/>
      <c r="E36" s="605"/>
      <c r="F36" s="604"/>
      <c r="G36" s="607"/>
      <c r="H36" s="604"/>
      <c r="I36" s="605"/>
      <c r="J36" s="604"/>
      <c r="K36" s="605"/>
      <c r="L36" s="604"/>
    </row>
    <row r="37" spans="1:12" x14ac:dyDescent="0.25">
      <c r="A37" s="604"/>
      <c r="C37" s="610"/>
      <c r="E37" s="610"/>
      <c r="G37" s="607"/>
      <c r="I37" s="610"/>
      <c r="K37" s="605"/>
    </row>
  </sheetData>
  <mergeCells count="6">
    <mergeCell ref="A26:M26"/>
    <mergeCell ref="A1:M1"/>
    <mergeCell ref="A2:M2"/>
    <mergeCell ref="A3:M3"/>
    <mergeCell ref="C5:G5"/>
    <mergeCell ref="I5:M5"/>
  </mergeCells>
  <pageMargins left="0.19685039370078741" right="0.31496062992125984" top="0.78740157480314965" bottom="0.23622047244094491" header="0" footer="0"/>
  <pageSetup scale="82" orientation="portrait" r:id="rId1"/>
  <headerFooter alignWithMargins="0"/>
  <customProperties>
    <customPr name="SheetOptions" r:id="rId2"/>
  </customProperties>
  <drawing r:id="rId3"/>
  <legacyDrawing r:id="rId4"/>
  <oleObjects>
    <mc:AlternateContent xmlns:mc="http://schemas.openxmlformats.org/markup-compatibility/2006">
      <mc:Choice Requires="x14">
        <oleObject progId="Word.Picture.8" shapeId="5122" r:id="rId5">
          <objectPr defaultSize="0" autoPict="0" r:id="rId6">
            <anchor moveWithCells="1" sizeWithCells="1">
              <from>
                <xdr:col>4</xdr:col>
                <xdr:colOff>0</xdr:colOff>
                <xdr:row>25</xdr:row>
                <xdr:rowOff>0</xdr:rowOff>
              </from>
              <to>
                <xdr:col>4</xdr:col>
                <xdr:colOff>0</xdr:colOff>
                <xdr:row>25</xdr:row>
                <xdr:rowOff>50800</xdr:rowOff>
              </to>
            </anchor>
          </objectPr>
        </oleObject>
      </mc:Choice>
      <mc:Fallback>
        <oleObject progId="Word.Picture.8" shapeId="5122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Consolidado Resultados</vt:lpstr>
      <vt:lpstr> Consolidado Balance</vt:lpstr>
      <vt:lpstr>Q Ajustes</vt:lpstr>
      <vt:lpstr>YTD Ajustes</vt:lpstr>
      <vt:lpstr>Orgánico</vt:lpstr>
      <vt:lpstr>FEMSA Comercio - Div Proximidad</vt:lpstr>
      <vt:lpstr>FEMSA Comercio - Div Salud</vt:lpstr>
      <vt:lpstr>FEMSA Comercio - Div Combust.</vt:lpstr>
      <vt:lpstr>Coca-Cola FEMSA</vt:lpstr>
      <vt:lpstr>Otros indicadores</vt:lpstr>
      <vt:lpstr>' Consolidado Balance'!Print_Area</vt:lpstr>
      <vt:lpstr>'Coca-Cola FEMSA'!Print_Area</vt:lpstr>
      <vt:lpstr>'Consolidado Resultados'!Print_Area</vt:lpstr>
      <vt:lpstr>'FEMSA Comercio - Div Combust.'!Print_Area</vt:lpstr>
      <vt:lpstr>'FEMSA Comercio - Div Proximidad'!Print_Area</vt:lpstr>
      <vt:lpstr>'FEMSA Comercio - Div Salud'!Print_Area</vt:lpstr>
      <vt:lpstr>Orgánico!Print_Area</vt:lpstr>
      <vt:lpstr>'Otros indicadores'!Print_Area</vt:lpstr>
      <vt:lpstr>'Q Ajustes'!Print_Area</vt:lpstr>
      <vt:lpstr>'YTD Ajustes'!Print_Area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Montes Ivonne</dc:creator>
  <cp:lastModifiedBy>Gonzalez Gutierrez Marcelo</cp:lastModifiedBy>
  <cp:lastPrinted>2019-02-25T22:28:48Z</cp:lastPrinted>
  <dcterms:created xsi:type="dcterms:W3CDTF">2018-07-21T01:46:58Z</dcterms:created>
  <dcterms:modified xsi:type="dcterms:W3CDTF">2021-02-27T16:29:55Z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