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3.bin" ContentType="application/vnd.openxmlformats-officedocument.oleObject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18\Julio\Documentos Finales\"/>
    </mc:Choice>
  </mc:AlternateContent>
  <bookViews>
    <workbookView xWindow="0" yWindow="0" windowWidth="21600" windowHeight="9650"/>
  </bookViews>
  <sheets>
    <sheet name="Consolidado Resultados" sheetId="14" r:id="rId1"/>
    <sheet name="Consolidado Trim Ajustes" sheetId="13" state="hidden" r:id="rId2"/>
    <sheet name="Consolidado Resultados Ajustes" sheetId="3" state="hidden" r:id="rId3"/>
    <sheet name="Consolidado Resultados Orgánico" sheetId="4" state="hidden" r:id="rId4"/>
    <sheet name=" Consolidado Balance" sheetId="1" r:id="rId5"/>
    <sheet name="FEMSA Comercio-Div Comercial" sheetId="10" r:id="rId6"/>
    <sheet name="FEMSA Comercio-Div Salud" sheetId="11" r:id="rId7"/>
    <sheet name="FEMSA Comercio-Div Combustibles" sheetId="12" r:id="rId8"/>
    <sheet name="Coca-Cola FEMSA" sheetId="5" r:id="rId9"/>
    <sheet name="Otros indicadores" sheetId="8" r:id="rId10"/>
  </sheets>
  <definedNames>
    <definedName name="ebitdaprom" localSheetId="8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9">#REF!,#REF!,#REF!,#REF!,#REF!,#REF!</definedName>
    <definedName name="_xlnm.Print_Area" localSheetId="4">' Consolidado Balance'!$A$1:$H$52</definedName>
    <definedName name="_xlnm.Print_Area" localSheetId="8">'Coca-Cola FEMSA'!$A$1:$O$29</definedName>
    <definedName name="_xlnm.Print_Area" localSheetId="0">'Consolidado Resultados'!$A$1:$O$50</definedName>
    <definedName name="_xlnm.Print_Area" localSheetId="3">'Consolidado Resultados Orgánico'!$A$1:$O$32</definedName>
    <definedName name="_xlnm.Print_Area" localSheetId="7">'FEMSA Comercio-Div Combustibles'!$A$1:$M$34</definedName>
    <definedName name="_xlnm.Print_Area" localSheetId="5">'FEMSA Comercio-Div Comercial'!$A$1:$M$32</definedName>
    <definedName name="_xlnm.Print_Area" localSheetId="6">'FEMSA Comercio-Div Salud'!$A$1:$M$31</definedName>
    <definedName name="_xlnm.Print_Area" localSheetId="9">'Otros indicadores'!$A$1:$K$17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4" l="1"/>
  <c r="D46" i="4" s="1"/>
  <c r="N30" i="4"/>
  <c r="L30" i="4"/>
  <c r="J30" i="4"/>
  <c r="G30" i="4"/>
  <c r="E30" i="4"/>
  <c r="C30" i="4"/>
  <c r="N29" i="4"/>
  <c r="G29" i="4"/>
  <c r="N27" i="4"/>
  <c r="L27" i="4"/>
  <c r="J27" i="4"/>
  <c r="G27" i="4"/>
  <c r="E27" i="4"/>
  <c r="C27" i="4"/>
  <c r="N26" i="4"/>
  <c r="G26" i="4"/>
  <c r="R25" i="4"/>
  <c r="Q25" i="4"/>
  <c r="P25" i="4"/>
  <c r="N24" i="4"/>
  <c r="L24" i="4"/>
  <c r="J24" i="4"/>
  <c r="G24" i="4"/>
  <c r="E24" i="4"/>
  <c r="C24" i="4"/>
  <c r="N23" i="4"/>
  <c r="G23" i="4"/>
  <c r="L20" i="4"/>
  <c r="L21" i="4" s="1"/>
  <c r="J20" i="4"/>
  <c r="J21" i="4" s="1"/>
  <c r="E20" i="4"/>
  <c r="E21" i="4" s="1"/>
  <c r="C20" i="4"/>
  <c r="C21" i="4" s="1"/>
  <c r="S18" i="4"/>
  <c r="Q18" i="4"/>
  <c r="L17" i="4"/>
  <c r="L18" i="4" s="1"/>
  <c r="J17" i="4"/>
  <c r="J18" i="4" s="1"/>
  <c r="E17" i="4"/>
  <c r="S19" i="4" s="1"/>
  <c r="C17" i="4"/>
  <c r="C18" i="4" s="1"/>
  <c r="L14" i="4"/>
  <c r="L15" i="4" s="1"/>
  <c r="J14" i="4"/>
  <c r="J15" i="4" s="1"/>
  <c r="E14" i="4"/>
  <c r="E15" i="4" s="1"/>
  <c r="C14" i="4"/>
  <c r="C15" i="4" s="1"/>
  <c r="L11" i="4"/>
  <c r="J11" i="4"/>
  <c r="J12" i="4" s="1"/>
  <c r="E11" i="4"/>
  <c r="C11" i="4"/>
  <c r="C12" i="4" s="1"/>
  <c r="L8" i="4"/>
  <c r="J8" i="4"/>
  <c r="J9" i="4" s="1"/>
  <c r="E8" i="4"/>
  <c r="E9" i="4" s="1"/>
  <c r="C8" i="4"/>
  <c r="C9" i="4" s="1"/>
  <c r="L5" i="4"/>
  <c r="J5" i="4"/>
  <c r="J6" i="4" s="1"/>
  <c r="E5" i="4"/>
  <c r="E6" i="4" s="1"/>
  <c r="C5" i="4"/>
  <c r="C6" i="4" s="1"/>
  <c r="J1" i="4"/>
  <c r="C1" i="4"/>
  <c r="E56" i="3"/>
  <c r="E55" i="3"/>
  <c r="E54" i="3"/>
  <c r="D54" i="3"/>
  <c r="C54" i="3"/>
  <c r="E53" i="3"/>
  <c r="E52" i="3"/>
  <c r="D52" i="3"/>
  <c r="C52" i="3"/>
  <c r="C32" i="3"/>
  <c r="E31" i="3"/>
  <c r="E30" i="3"/>
  <c r="D30" i="3"/>
  <c r="C30" i="3"/>
  <c r="E29" i="3"/>
  <c r="D29" i="3"/>
  <c r="C29" i="3"/>
  <c r="F28" i="3"/>
  <c r="E28" i="3"/>
  <c r="E27" i="3"/>
  <c r="F26" i="3"/>
  <c r="E26" i="3"/>
  <c r="D26" i="3"/>
  <c r="C26" i="3"/>
  <c r="E25" i="3"/>
  <c r="D25" i="3"/>
  <c r="C25" i="3"/>
  <c r="E24" i="3"/>
  <c r="E23" i="3"/>
  <c r="E22" i="3"/>
  <c r="E21" i="3"/>
  <c r="D21" i="3"/>
  <c r="C21" i="3"/>
  <c r="E20" i="3"/>
  <c r="E19" i="3"/>
  <c r="F18" i="3"/>
  <c r="E18" i="3"/>
  <c r="E17" i="3"/>
  <c r="D17" i="3"/>
  <c r="C17" i="3"/>
  <c r="E16" i="3"/>
  <c r="D16" i="3"/>
  <c r="C16" i="3"/>
  <c r="E15" i="3"/>
  <c r="E14" i="3"/>
  <c r="E13" i="3"/>
  <c r="E12" i="3"/>
  <c r="E11" i="3"/>
  <c r="C11" i="3"/>
  <c r="E10" i="3"/>
  <c r="E9" i="3"/>
  <c r="E56" i="13"/>
  <c r="E55" i="13"/>
  <c r="E54" i="13"/>
  <c r="D54" i="13"/>
  <c r="C54" i="13"/>
  <c r="E53" i="13"/>
  <c r="E52" i="13"/>
  <c r="D52" i="13"/>
  <c r="C52" i="13"/>
  <c r="C32" i="13"/>
  <c r="E31" i="13"/>
  <c r="E30" i="13"/>
  <c r="D30" i="13"/>
  <c r="C30" i="13"/>
  <c r="E29" i="13"/>
  <c r="D29" i="13"/>
  <c r="C29" i="13"/>
  <c r="F28" i="13"/>
  <c r="E28" i="13"/>
  <c r="E27" i="13"/>
  <c r="F26" i="13"/>
  <c r="E26" i="13"/>
  <c r="D26" i="13"/>
  <c r="C26" i="13"/>
  <c r="E25" i="13"/>
  <c r="D25" i="13"/>
  <c r="C25" i="13"/>
  <c r="E24" i="13"/>
  <c r="E23" i="13"/>
  <c r="E22" i="13"/>
  <c r="E21" i="13"/>
  <c r="D21" i="13"/>
  <c r="C21" i="13"/>
  <c r="E20" i="13"/>
  <c r="E19" i="13"/>
  <c r="F18" i="13"/>
  <c r="E18" i="13"/>
  <c r="E17" i="13"/>
  <c r="D17" i="13"/>
  <c r="C17" i="13"/>
  <c r="E16" i="13"/>
  <c r="D16" i="13"/>
  <c r="C16" i="13"/>
  <c r="E15" i="13"/>
  <c r="E14" i="13"/>
  <c r="E13" i="13"/>
  <c r="E12" i="13"/>
  <c r="E11" i="13"/>
  <c r="C11" i="13"/>
  <c r="E10" i="13"/>
  <c r="E9" i="13"/>
  <c r="U18" i="4" l="1"/>
  <c r="N11" i="4"/>
  <c r="N5" i="4"/>
  <c r="N8" i="4"/>
  <c r="N12" i="4"/>
  <c r="L6" i="4"/>
  <c r="N6" i="4" s="1"/>
  <c r="L9" i="4"/>
  <c r="N9" i="4" s="1"/>
  <c r="L12" i="4"/>
  <c r="G11" i="4"/>
  <c r="G17" i="4"/>
  <c r="G14" i="4"/>
  <c r="N15" i="4"/>
  <c r="G15" i="4"/>
  <c r="E18" i="4"/>
  <c r="G18" i="4" s="1"/>
  <c r="N18" i="4"/>
  <c r="Q19" i="4"/>
  <c r="U19" i="4" s="1"/>
  <c r="G21" i="4"/>
  <c r="N21" i="4"/>
  <c r="N20" i="4"/>
  <c r="G20" i="4"/>
  <c r="N14" i="4"/>
  <c r="N17" i="4"/>
  <c r="G6" i="4"/>
  <c r="G9" i="4"/>
  <c r="G5" i="4"/>
  <c r="G8" i="4"/>
  <c r="E12" i="4"/>
  <c r="G12" i="4" s="1"/>
</calcChain>
</file>

<file path=xl/sharedStrings.xml><?xml version="1.0" encoding="utf-8"?>
<sst xmlns="http://schemas.openxmlformats.org/spreadsheetml/2006/main" count="391" uniqueCount="207">
  <si>
    <t>FEMSA</t>
  </si>
  <si>
    <t>Balance General Consolidado</t>
  </si>
  <si>
    <t>Millones de pesos</t>
  </si>
  <si>
    <t>ACTIVOS</t>
  </si>
  <si>
    <t>Jun-18</t>
  </si>
  <si>
    <t>Dic-17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</si>
  <si>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</si>
  <si>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</si>
  <si>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</si>
  <si>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</si>
  <si>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</si>
  <si>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</si>
  <si>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</si>
  <si>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</si>
  <si>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</si>
  <si>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</si>
  <si>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</si>
  <si>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</si>
  <si>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</si>
  <si>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</si>
  <si>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</si>
  <si>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</si>
  <si>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</si>
  <si>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</si>
  <si>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</si>
  <si>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</si>
  <si>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</si>
  <si>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</si>
  <si>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</si>
  <si>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</si>
  <si>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Al 30 de Junio del 2018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</si>
  <si>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</si>
  <si>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</si>
  <si>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</si>
  <si>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</si>
  <si>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</si>
  <si>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</si>
  <si>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</si>
  <si>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</si>
  <si>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</si>
  <si>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</si>
  <si>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</si>
  <si>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</si>
  <si>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</si>
  <si>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</si>
  <si>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t>VENCIMIENTOS DE LA DEUDA</t>
  </si>
  <si>
    <t>2023+</t>
  </si>
  <si>
    <t>% de la Deuda total</t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</si>
  <si>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</si>
  <si>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</si>
  <si>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>Estado de Resultados Consolidado</t>
  </si>
  <si>
    <t>Millones de Pesos</t>
  </si>
  <si>
    <t>Por el segundo trimestre de:</t>
  </si>
  <si>
    <t>A c u m u l a d o: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</si>
  <si>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</si>
  <si>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</si>
  <si>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</si>
  <si>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</si>
  <si>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</si>
  <si>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</si>
  <si>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</si>
  <si>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</si>
  <si>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</si>
  <si>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</si>
  <si>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</si>
  <si>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</si>
  <si>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</si>
  <si>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</si>
  <si>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</si>
  <si>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</si>
  <si>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</si>
  <si>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</si>
  <si>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Utilidad neta antes de impuesto a la utilidad
    y de Método Participación en Asociadas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</si>
  <si>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</si>
  <si>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</si>
  <si>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</si>
  <si>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</si>
  <si>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</si>
  <si>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</si>
  <si>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</si>
  <si>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</si>
  <si>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</si>
  <si>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</si>
  <si>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</si>
  <si>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t>Razones Financieras</t>
  </si>
  <si>
    <t>Var. p.p.</t>
  </si>
  <si>
    <r>
      <t>Liquidez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</si>
  <si>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Cobertura de intereses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</si>
  <si>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Apalancamiento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</si>
  <si>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Capitalización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</si>
  <si>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meses, así como los resultados de Coca -Cola Venezuela en el 2017. El acumulado incluye los resultados de Coca-Cola FEMSA Philippines Inc., como si la operación se hubiese consolidado desde enero de 2017.  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</si>
  <si>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</si>
  <si>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</si>
  <si>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</si>
  <si>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r>
      <t>(4)</t>
    </r>
    <r>
      <rPr>
        <sz val="7"/>
        <rFont val="Calibri"/>
        <family val="2"/>
        <scheme val="minor"/>
      </rPr>
      <t xml:space="preserve"> Total activo circulante / total pasivo circulante.</t>
    </r>
  </si>
  <si>
    <r>
      <t>(5)</t>
    </r>
    <r>
      <rPr>
        <sz val="7"/>
        <rFont val="Calibri"/>
        <family val="2"/>
        <scheme val="minor"/>
      </rPr>
      <t xml:space="preserve"> Ut operación + depreciación + amortización y otras partidas virtuales/ gastos financieros, neto.</t>
    </r>
  </si>
  <si>
    <r>
      <t>(6)</t>
    </r>
    <r>
      <rPr>
        <sz val="7"/>
        <rFont val="Calibri"/>
        <family val="2"/>
        <scheme val="minor"/>
      </rPr>
      <t xml:space="preserve"> Total pasivos / total capital contable.</t>
    </r>
  </si>
  <si>
    <r>
      <t>(7)</t>
    </r>
    <r>
      <rPr>
        <sz val="7"/>
        <rFont val="Calibri"/>
        <family val="2"/>
        <scheme val="minor"/>
      </rPr>
      <t xml:space="preserve"> Deuda total / préstamos bancarios L.P. + capital contable.</t>
    </r>
  </si>
  <si>
    <t xml:space="preserve">   Deuda total = préstamos bancarios C.P. + vencimientos del pasivo L.P. a C.P. + préstamos bancarios L.P.</t>
  </si>
  <si>
    <t>Millions of Pesos</t>
  </si>
  <si>
    <t>2018 HFM</t>
  </si>
  <si>
    <t>Ajustes</t>
  </si>
  <si>
    <t>2018 Final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</si>
  <si>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</si>
  <si>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</si>
  <si>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</si>
  <si>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</si>
  <si>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</si>
  <si>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</si>
  <si>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</si>
  <si>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</si>
  <si>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</si>
  <si>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</si>
  <si>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</si>
  <si>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1Q 2016 HFM</t>
  </si>
  <si>
    <t>1Q 2016 Final</t>
  </si>
  <si>
    <t>FLUJO BRUTO OPERACIÓN y CAPEX</t>
  </si>
  <si>
    <t>Indicador de operación FEMSA</t>
  </si>
  <si>
    <t>Ingresos Totales FEMCO</t>
  </si>
  <si>
    <t>Ingresos Totales Organicos FEMCO</t>
  </si>
  <si>
    <t>Utilidad de operación FEMCO</t>
  </si>
  <si>
    <t>Utilidad de operación Organica FEMCO</t>
  </si>
  <si>
    <t>Flujo Bruto de Operación FEMCO</t>
  </si>
  <si>
    <t>Flujo Bruto de Operación Organico FEMCO</t>
  </si>
  <si>
    <t>Ingresos Totales KOF</t>
  </si>
  <si>
    <t>Ingresos Totales Organicos KOF</t>
  </si>
  <si>
    <t>Utilidad de operación KOF</t>
  </si>
  <si>
    <t>Solo Quitando VEN</t>
  </si>
  <si>
    <t>Utilidad de operación Organica KOF</t>
  </si>
  <si>
    <t>Flujo Bruto de Operación Organico KOF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</si>
  <si>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</si>
  <si>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</si>
  <si>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</si>
  <si>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</si>
  <si>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</si>
  <si>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</si>
  <si>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</si>
  <si>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</si>
  <si>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</si>
  <si>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 xml:space="preserve"> - Venezuela</t>
  </si>
  <si>
    <t xml:space="preserve"> - Filipinas (Febrero)</t>
  </si>
  <si>
    <t xml:space="preserve"> + Filipinas</t>
  </si>
  <si>
    <t xml:space="preserve"> - Guatemala</t>
  </si>
  <si>
    <t xml:space="preserve"> - Caffenio</t>
  </si>
  <si>
    <t>Volumen orgánico Filipinas</t>
  </si>
  <si>
    <t>Coca-Cola FEMSA</t>
  </si>
  <si>
    <t>Resultados de Operación</t>
  </si>
  <si>
    <t>Acumulado a:</t>
  </si>
  <si>
    <r>
      <t>% Inc.</t>
    </r>
    <r>
      <rPr>
        <b/>
        <vertAlign val="superscript"/>
        <sz val="8"/>
        <color rgb="FF850026"/>
        <rFont val="Calibri"/>
        <family val="2"/>
      </rPr>
      <t>(A)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</si>
  <si>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</si>
  <si>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t xml:space="preserve">Utilidad de operación </t>
  </si>
  <si>
    <t>Flujo bruto de operación</t>
  </si>
  <si>
    <t>Volumen de ventas</t>
  </si>
  <si>
    <t>(Millones de cajas unidad)</t>
  </si>
  <si>
    <t>México y Centro América</t>
  </si>
  <si>
    <t>Sudamérica</t>
  </si>
  <si>
    <t>Brasil</t>
  </si>
  <si>
    <t>Filipinas</t>
  </si>
  <si>
    <t xml:space="preserve">Total 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</si>
  <si>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La consolidación de Coca-Cola Philippines comenzó el 1 de Febrero de 2017,  además los resultados de Coca-Cola  FEMSA Venezuela ya no se incluyen a partir de Enero 1, 2018.</t>
    </r>
  </si>
  <si>
    <t>México</t>
  </si>
  <si>
    <t>Colombia</t>
  </si>
  <si>
    <t>Venezuela</t>
  </si>
  <si>
    <t>Argentina</t>
  </si>
  <si>
    <t>Información Macroeconómica</t>
  </si>
  <si>
    <t>Inflación</t>
  </si>
  <si>
    <t>Tipo de Cambio al Final del Período</t>
  </si>
  <si>
    <t xml:space="preserve"> 2T 2018</t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</si>
  <si>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"/>
        <color rgb="FF393943"/>
        <rFont val="Calibri"/>
        <family val="2"/>
        <scheme val="minor"/>
      </rPr>
      <t>Jun-18</t>
    </r>
  </si>
  <si>
    <t xml:space="preserve"> Jun-18</t>
  </si>
  <si>
    <t xml:space="preserve"> Dic-17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</si>
  <si>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</si>
  <si>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</si>
  <si>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</si>
  <si>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</si>
  <si>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</si>
  <si>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N.S.</t>
  </si>
  <si>
    <t>FEMSA Comercio - División Comercial</t>
  </si>
  <si>
    <t>Información de Tiendas OXXO</t>
  </si>
  <si>
    <t>Tiendas totales</t>
  </si>
  <si>
    <t xml:space="preserve">Tiendas nuevas: </t>
  </si>
  <si>
    <t>Contra trimeste anterior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</si>
  <si>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</si>
  <si>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</si>
  <si>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</si>
  <si>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</si>
  <si>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</si>
  <si>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</si>
  <si>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</si>
  <si>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</si>
  <si>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</si>
  <si>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</si>
  <si>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</si>
  <si>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 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</si>
  <si>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</si>
  <si>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</si>
  <si>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</si>
  <si>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</si>
  <si>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</si>
  <si>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</si>
  <si>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</si>
  <si>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</si>
  <si>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</si>
  <si>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</si>
  <si>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2Q 2018 HFM</t>
  </si>
  <si>
    <t>2Q 2018 Final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</si>
  <si>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meses, así como los resultados de Coca -Cola Venezuela en el 2017. El acumulado incluye los resultados de Coca-Cola FEMSA Philippines Inc., como si la operación se hubiese consolidado desde enero de 2017.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</si>
</sst>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[$-409]mmm\-yy;@"/>
    <numFmt numFmtId="165" formatCode="_(* #,##0_);_(* \(#,##0\);_(* &quot;-&quot;??_);_(@_)"/>
    <numFmt numFmtId="166" formatCode="_(* #,##0.00_);_(* \(#,##0.00\);_(* &quot;-&quot;??_);_(@_)"/>
    <numFmt numFmtId="167" formatCode="_(* #,##0.0_);_(* \(#,##0.0\);_(* &quot;-&quot;??_);_(@_)"/>
    <numFmt numFmtId="168" formatCode="_-* #,##0.0_-;\-* #,##0.0_-;_-* &quot;-&quot;??_-;_-@_-"/>
    <numFmt numFmtId="169" formatCode="0.0"/>
    <numFmt numFmtId="170" formatCode="0.0%"/>
    <numFmt numFmtId="171" formatCode="_-* #,##0_-;\-* #,##0_-;_-* &quot;-&quot;??_-;_-@_-"/>
    <numFmt numFmtId="172" formatCode="_(* ###0_);_(* \(###0\);_(* &quot;-&quot;??_);_(@_)"/>
    <numFmt numFmtId="173" formatCode="_(* #,##0.000_);_(* \(#,##0.000\);_(* &quot;-&quot;??_);_(@_)"/>
    <numFmt numFmtId="174" formatCode="_(* #,##0.0000_);_(* \(#,##0.0000\);_(* &quot;-&quot;??_);_(@_)"/>
    <numFmt numFmtId="175" formatCode="mmmm\-yy"/>
    <numFmt numFmtId="176" formatCode="#,##0.0_);\(#,##0.0\)"/>
    <numFmt numFmtId="177" formatCode="#,##0.0;\-#,##0.0"/>
  </numFmts>
  <fonts count="58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theme="0" tint="-0.1499984740745262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8"/>
      <color indexed="9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color indexed="10"/>
      <name val="Calibri"/>
      <family val="2"/>
      <scheme val="minor"/>
    </font>
    <font>
      <b/>
      <sz val="7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sz val="12"/>
      <color rgb="FFFF0000"/>
      <name val="Arial Narrow"/>
      <family val="2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6" fillId="0" borderId="0"/>
    <xf numFmtId="40" fontId="26" fillId="0" borderId="0" applyFont="0" applyFill="0" applyBorder="0" applyAlignment="0" applyProtection="0"/>
    <xf numFmtId="0" fontId="2" fillId="0" borderId="0"/>
  </cellStyleXfs>
  <cellXfs count="794">
    <xf numFmtId="0" fontId="0" fillId="0" borderId="0" xfId="0"/>
    <xf numFmtId="0" fontId="7" fillId="0" borderId="0" xfId="3" applyFont="1" applyFill="1" applyBorder="1" applyAlignment="1"/>
    <xf numFmtId="0" fontId="7" fillId="0" borderId="0" xfId="3" applyFont="1" applyFill="1" applyBorder="1" applyAlignment="1">
      <alignment horizontal="center"/>
    </xf>
    <xf numFmtId="0" fontId="3" fillId="4" borderId="0" xfId="3" applyFont="1" applyFill="1" applyAlignment="1">
      <alignment wrapText="1"/>
    </xf>
    <xf numFmtId="0" fontId="3" fillId="4" borderId="0" xfId="3" applyFont="1" applyFill="1" applyBorder="1" applyAlignment="1">
      <alignment horizontal="right" wrapText="1" shrinkToFit="1"/>
    </xf>
    <xf numFmtId="0" fontId="3" fillId="4" borderId="0" xfId="3" applyFont="1" applyFill="1" applyAlignment="1">
      <alignment horizontal="right" wrapText="1" shrinkToFit="1"/>
    </xf>
    <xf numFmtId="0" fontId="6" fillId="4" borderId="0" xfId="3" applyFont="1" applyFill="1" applyBorder="1" applyAlignment="1">
      <alignment horizontal="right" vertical="center" wrapText="1" shrinkToFit="1"/>
    </xf>
    <xf numFmtId="0" fontId="9" fillId="4" borderId="0" xfId="3" applyFont="1" applyFill="1" applyBorder="1" applyAlignment="1">
      <alignment horizontal="right" wrapText="1" shrinkToFit="1"/>
    </xf>
    <xf numFmtId="0" fontId="9" fillId="4" borderId="0" xfId="3" applyFont="1" applyFill="1" applyAlignment="1">
      <alignment horizontal="right" wrapText="1" shrinkToFit="1"/>
    </xf>
    <xf numFmtId="0" fontId="6" fillId="5" borderId="0" xfId="0" applyFont="1" applyFill="1" applyBorder="1" applyAlignment="1">
      <alignment vertical="center"/>
    </xf>
    <xf numFmtId="0" fontId="10" fillId="4" borderId="0" xfId="3" applyFont="1" applyFill="1" applyBorder="1" applyAlignment="1">
      <alignment horizontal="right" wrapText="1" shrinkToFit="1"/>
    </xf>
    <xf numFmtId="0" fontId="11" fillId="4" borderId="0" xfId="3" applyFont="1" applyFill="1" applyBorder="1" applyAlignment="1">
      <alignment horizontal="right" wrapText="1" shrinkToFit="1"/>
    </xf>
    <xf numFmtId="164" fontId="12" fillId="4" borderId="0" xfId="3" quotePrefix="1" applyNumberFormat="1" applyFont="1" applyFill="1" applyBorder="1" applyAlignment="1">
      <alignment horizontal="right" vertical="center" shrinkToFit="1"/>
    </xf>
    <xf numFmtId="164" fontId="12" fillId="4" borderId="0" xfId="3" applyNumberFormat="1" applyFont="1" applyFill="1" applyBorder="1" applyAlignment="1">
      <alignment horizontal="right" vertical="center" shrinkToFit="1"/>
    </xf>
    <xf numFmtId="0" fontId="12" fillId="4" borderId="0" xfId="0" applyFont="1" applyFill="1" applyBorder="1" applyAlignment="1">
      <alignment horizontal="right" wrapText="1" shrinkToFit="1"/>
    </xf>
    <xf numFmtId="0" fontId="14" fillId="6" borderId="0" xfId="3" applyFont="1" applyFill="1" applyAlignment="1">
      <alignment wrapText="1"/>
    </xf>
    <xf numFmtId="0" fontId="14" fillId="4" borderId="0" xfId="3" applyFont="1" applyFill="1" applyBorder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5" fontId="5" fillId="6" borderId="0" xfId="1" applyNumberFormat="1" applyFont="1" applyFill="1" applyAlignment="1">
      <alignment horizontal="right" wrapText="1" shrinkToFit="1"/>
    </xf>
    <xf numFmtId="167" fontId="14" fillId="6" borderId="0" xfId="1" applyNumberFormat="1" applyFont="1" applyFill="1" applyAlignment="1">
      <alignment horizontal="right" wrapText="1" shrinkToFit="1"/>
    </xf>
    <xf numFmtId="165" fontId="9" fillId="4" borderId="0" xfId="3" applyNumberFormat="1" applyFont="1" applyFill="1" applyAlignment="1">
      <alignment horizontal="right" wrapText="1" shrinkToFit="1"/>
    </xf>
    <xf numFmtId="0" fontId="14" fillId="4" borderId="0" xfId="3" applyFont="1" applyFill="1" applyAlignment="1">
      <alignment wrapText="1"/>
    </xf>
    <xf numFmtId="165" fontId="5" fillId="0" borderId="0" xfId="1" applyNumberFormat="1" applyFont="1" applyFill="1" applyAlignment="1">
      <alignment horizontal="right" wrapText="1" shrinkToFit="1"/>
    </xf>
    <xf numFmtId="167" fontId="14" fillId="0" borderId="0" xfId="1" applyNumberFormat="1" applyFont="1" applyFill="1" applyAlignment="1">
      <alignment horizontal="right" wrapText="1" shrinkToFit="1"/>
    </xf>
    <xf numFmtId="167" fontId="3" fillId="0" borderId="0" xfId="1" applyNumberFormat="1" applyFont="1" applyFill="1" applyAlignment="1">
      <alignment horizontal="right"/>
    </xf>
    <xf numFmtId="0" fontId="14" fillId="6" borderId="2" xfId="3" applyFont="1" applyFill="1" applyBorder="1" applyAlignment="1">
      <alignment wrapText="1"/>
    </xf>
    <xf numFmtId="0" fontId="3" fillId="6" borderId="2" xfId="3" applyFont="1" applyFill="1" applyBorder="1" applyAlignment="1">
      <alignment horizontal="right" wrapText="1" shrinkToFit="1"/>
    </xf>
    <xf numFmtId="165" fontId="5" fillId="6" borderId="2" xfId="1" applyNumberFormat="1" applyFont="1" applyFill="1" applyBorder="1" applyAlignment="1">
      <alignment horizontal="right" wrapText="1" shrinkToFit="1"/>
    </xf>
    <xf numFmtId="167" fontId="14" fillId="6" borderId="2" xfId="1" applyNumberFormat="1" applyFont="1" applyFill="1" applyBorder="1" applyAlignment="1">
      <alignment horizontal="right" wrapText="1" shrinkToFit="1"/>
    </xf>
    <xf numFmtId="0" fontId="14" fillId="6" borderId="0" xfId="0" applyFont="1" applyFill="1" applyAlignment="1">
      <alignment wrapText="1"/>
    </xf>
    <xf numFmtId="0" fontId="14" fillId="4" borderId="0" xfId="0" applyFont="1" applyFill="1" applyBorder="1" applyAlignment="1">
      <alignment horizontal="right" wrapText="1" shrinkToFit="1"/>
    </xf>
    <xf numFmtId="0" fontId="3" fillId="4" borderId="2" xfId="3" applyFont="1" applyFill="1" applyBorder="1" applyAlignment="1">
      <alignment wrapText="1"/>
    </xf>
    <xf numFmtId="0" fontId="3" fillId="4" borderId="2" xfId="3" applyFont="1" applyFill="1" applyBorder="1" applyAlignment="1">
      <alignment horizontal="right" wrapText="1" shrinkToFit="1"/>
    </xf>
    <xf numFmtId="165" fontId="13" fillId="3" borderId="2" xfId="1" applyNumberFormat="1" applyFont="1" applyFill="1" applyBorder="1" applyAlignment="1">
      <alignment horizontal="right" wrapText="1" shrinkToFit="1"/>
    </xf>
    <xf numFmtId="167" fontId="14" fillId="0" borderId="2" xfId="1" applyNumberFormat="1" applyFont="1" applyFill="1" applyBorder="1" applyAlignment="1">
      <alignment horizontal="right" wrapText="1" shrinkToFit="1"/>
    </xf>
    <xf numFmtId="0" fontId="14" fillId="6" borderId="3" xfId="3" applyFont="1" applyFill="1" applyBorder="1" applyAlignment="1">
      <alignment wrapText="1"/>
    </xf>
    <xf numFmtId="0" fontId="14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5" fontId="13" fillId="6" borderId="3" xfId="1" applyNumberFormat="1" applyFont="1" applyFill="1" applyBorder="1" applyAlignment="1">
      <alignment horizontal="right" vertical="center" wrapText="1" shrinkToFit="1"/>
    </xf>
    <xf numFmtId="167" fontId="14" fillId="6" borderId="3" xfId="1" applyNumberFormat="1" applyFont="1" applyFill="1" applyBorder="1" applyAlignment="1">
      <alignment horizontal="right" vertical="center" wrapText="1" shrinkToFit="1"/>
    </xf>
    <xf numFmtId="165" fontId="13" fillId="0" borderId="0" xfId="0" applyNumberFormat="1" applyFont="1" applyFill="1" applyAlignment="1">
      <alignment horizontal="right" wrapText="1" shrinkToFit="1"/>
    </xf>
    <xf numFmtId="165" fontId="3" fillId="4" borderId="0" xfId="3" applyNumberFormat="1" applyFont="1" applyFill="1" applyAlignment="1">
      <alignment horizontal="right" wrapText="1" shrinkToFit="1"/>
    </xf>
    <xf numFmtId="0" fontId="6" fillId="5" borderId="0" xfId="3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right" wrapText="1" shrinkToFit="1"/>
    </xf>
    <xf numFmtId="165" fontId="14" fillId="4" borderId="0" xfId="3" applyNumberFormat="1" applyFont="1" applyFill="1" applyBorder="1" applyAlignment="1">
      <alignment horizontal="right" wrapText="1" shrinkToFit="1"/>
    </xf>
    <xf numFmtId="165" fontId="9" fillId="4" borderId="0" xfId="3" applyNumberFormat="1" applyFont="1" applyFill="1" applyBorder="1" applyAlignment="1">
      <alignment horizontal="right" wrapText="1" shrinkToFit="1"/>
    </xf>
    <xf numFmtId="167" fontId="3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Fill="1" applyAlignment="1">
      <alignment horizontal="right" wrapText="1" shrinkToFit="1"/>
    </xf>
    <xf numFmtId="165" fontId="5" fillId="6" borderId="0" xfId="1" applyNumberFormat="1" applyFont="1" applyFill="1" applyAlignment="1">
      <alignment horizontal="right" vertical="center" wrapText="1" shrinkToFit="1"/>
    </xf>
    <xf numFmtId="165" fontId="5" fillId="3" borderId="0" xfId="1" applyNumberFormat="1" applyFont="1" applyFill="1" applyAlignment="1">
      <alignment horizontal="right" vertical="center" wrapText="1" shrinkToFit="1"/>
    </xf>
    <xf numFmtId="165" fontId="5" fillId="6" borderId="2" xfId="1" applyNumberFormat="1" applyFont="1" applyFill="1" applyBorder="1" applyAlignment="1">
      <alignment horizontal="right" vertical="center" wrapText="1" shrinkToFit="1"/>
    </xf>
    <xf numFmtId="0" fontId="14" fillId="0" borderId="0" xfId="0" applyFont="1" applyFill="1" applyBorder="1" applyAlignment="1">
      <alignment horizontal="right" wrapText="1" shrinkToFit="1"/>
    </xf>
    <xf numFmtId="0" fontId="14" fillId="4" borderId="0" xfId="3" applyFont="1" applyFill="1" applyBorder="1" applyAlignment="1">
      <alignment wrapText="1"/>
    </xf>
    <xf numFmtId="165" fontId="13" fillId="3" borderId="0" xfId="1" applyNumberFormat="1" applyFont="1" applyFill="1" applyBorder="1" applyAlignment="1">
      <alignment horizontal="right" vertical="center" wrapText="1" shrinkToFit="1"/>
    </xf>
    <xf numFmtId="165" fontId="13" fillId="6" borderId="2" xfId="1" applyNumberFormat="1" applyFont="1" applyFill="1" applyBorder="1" applyAlignment="1">
      <alignment horizontal="right" vertical="center" wrapText="1" shrinkToFit="1"/>
    </xf>
    <xf numFmtId="165" fontId="9" fillId="3" borderId="0" xfId="3" applyNumberFormat="1" applyFont="1" applyFill="1" applyAlignment="1">
      <alignment horizontal="right" wrapText="1" shrinkToFit="1"/>
    </xf>
    <xf numFmtId="165" fontId="5" fillId="3" borderId="0" xfId="1" applyNumberFormat="1" applyFont="1" applyFill="1" applyBorder="1" applyAlignment="1">
      <alignment horizontal="right" vertical="center" wrapText="1" shrinkToFit="1"/>
    </xf>
    <xf numFmtId="0" fontId="14" fillId="0" borderId="4" xfId="3" applyFont="1" applyFill="1" applyBorder="1" applyAlignment="1">
      <alignment vertical="center" wrapText="1"/>
    </xf>
    <xf numFmtId="0" fontId="14" fillId="0" borderId="4" xfId="3" applyFont="1" applyFill="1" applyBorder="1" applyAlignment="1">
      <alignment horizontal="right" vertical="center" wrapText="1" shrinkToFit="1"/>
    </xf>
    <xf numFmtId="0" fontId="3" fillId="4" borderId="4" xfId="3" applyFont="1" applyFill="1" applyBorder="1" applyAlignment="1">
      <alignment horizontal="right" vertical="center" wrapText="1" shrinkToFit="1"/>
    </xf>
    <xf numFmtId="165" fontId="13" fillId="3" borderId="3" xfId="1" applyNumberFormat="1" applyFont="1" applyFill="1" applyBorder="1" applyAlignment="1">
      <alignment horizontal="right" vertical="center" wrapText="1" shrinkToFit="1"/>
    </xf>
    <xf numFmtId="167" fontId="3" fillId="3" borderId="3" xfId="1" applyNumberFormat="1" applyFont="1" applyFill="1" applyBorder="1" applyAlignment="1">
      <alignment horizontal="right" vertical="center" wrapText="1" shrinkToFit="1"/>
    </xf>
    <xf numFmtId="0" fontId="18" fillId="4" borderId="0" xfId="3" applyFont="1" applyFill="1" applyAlignment="1">
      <alignment wrapText="1"/>
    </xf>
    <xf numFmtId="0" fontId="18" fillId="4" borderId="0" xfId="3" applyFont="1" applyFill="1" applyBorder="1" applyAlignment="1">
      <alignment horizontal="right" wrapText="1" shrinkToFit="1"/>
    </xf>
    <xf numFmtId="165" fontId="19" fillId="4" borderId="0" xfId="1" applyNumberFormat="1" applyFont="1" applyFill="1" applyBorder="1" applyAlignment="1">
      <alignment horizontal="right" wrapText="1" shrinkToFit="1"/>
    </xf>
    <xf numFmtId="167" fontId="5" fillId="4" borderId="0" xfId="1" applyNumberFormat="1" applyFont="1" applyFill="1" applyBorder="1" applyAlignment="1">
      <alignment horizontal="right" wrapText="1" shrinkToFit="1"/>
    </xf>
    <xf numFmtId="0" fontId="3" fillId="4" borderId="0" xfId="0" applyFont="1" applyFill="1" applyBorder="1" applyAlignment="1">
      <alignment wrapText="1"/>
    </xf>
    <xf numFmtId="0" fontId="3" fillId="4" borderId="0" xfId="0" applyFont="1" applyFill="1" applyBorder="1" applyAlignment="1">
      <alignment horizontal="right" wrapText="1" shrinkToFit="1"/>
    </xf>
    <xf numFmtId="17" fontId="13" fillId="4" borderId="0" xfId="0" applyNumberFormat="1" applyFont="1" applyFill="1" applyBorder="1" applyAlignment="1">
      <alignment horizontal="right" wrapText="1" shrinkToFit="1"/>
    </xf>
    <xf numFmtId="0" fontId="6" fillId="4" borderId="0" xfId="0" applyFont="1" applyFill="1" applyBorder="1" applyAlignment="1">
      <alignment horizontal="right" wrapText="1" shrinkToFit="1"/>
    </xf>
    <xf numFmtId="0" fontId="6" fillId="4" borderId="0" xfId="0" quotePrefix="1" applyNumberFormat="1" applyFont="1" applyFill="1" applyBorder="1" applyAlignment="1">
      <alignment horizontal="right" wrapText="1" shrinkToFit="1"/>
    </xf>
    <xf numFmtId="0" fontId="9" fillId="4" borderId="0" xfId="0" applyFont="1" applyFill="1" applyBorder="1" applyAlignment="1">
      <alignment horizontal="right" wrapText="1" shrinkToFit="1"/>
    </xf>
    <xf numFmtId="0" fontId="10" fillId="4" borderId="0" xfId="0" applyFont="1" applyFill="1" applyBorder="1" applyAlignment="1">
      <alignment horizontal="right" wrapText="1" shrinkToFit="1"/>
    </xf>
    <xf numFmtId="0" fontId="21" fillId="4" borderId="0" xfId="0" applyFont="1" applyFill="1" applyBorder="1" applyAlignment="1">
      <alignment horizontal="right" wrapText="1" shrinkToFit="1"/>
    </xf>
    <xf numFmtId="0" fontId="22" fillId="4" borderId="0" xfId="0" applyFont="1" applyFill="1" applyBorder="1" applyAlignment="1">
      <alignment horizontal="right" wrapText="1" shrinkToFit="1"/>
    </xf>
    <xf numFmtId="169" fontId="3" fillId="4" borderId="0" xfId="2" applyNumberFormat="1" applyFont="1" applyFill="1" applyBorder="1" applyAlignment="1">
      <alignment horizontal="right" wrapText="1" shrinkToFit="1"/>
    </xf>
    <xf numFmtId="170" fontId="3" fillId="4" borderId="0" xfId="2" applyNumberFormat="1" applyFont="1" applyFill="1" applyBorder="1" applyAlignment="1">
      <alignment horizontal="right" wrapText="1" shrinkToFit="1"/>
    </xf>
    <xf numFmtId="0" fontId="3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165" fontId="9" fillId="4" borderId="0" xfId="1" applyNumberFormat="1" applyFont="1" applyFill="1" applyBorder="1" applyAlignment="1">
      <alignment horizontal="right" wrapText="1" shrinkToFit="1"/>
    </xf>
    <xf numFmtId="0" fontId="3" fillId="6" borderId="0" xfId="0" applyFont="1" applyFill="1" applyBorder="1" applyAlignment="1">
      <alignment horizontal="left" vertical="center" indent="1"/>
    </xf>
    <xf numFmtId="0" fontId="3" fillId="4" borderId="0" xfId="0" applyFont="1" applyFill="1" applyBorder="1" applyAlignment="1">
      <alignment vertical="center" wrapText="1"/>
    </xf>
    <xf numFmtId="170" fontId="3" fillId="6" borderId="0" xfId="2" applyNumberFormat="1" applyFont="1" applyFill="1" applyBorder="1" applyAlignment="1">
      <alignment horizontal="right" wrapText="1" shrinkToFit="1"/>
    </xf>
    <xf numFmtId="165" fontId="6" fillId="4" borderId="0" xfId="1" applyNumberFormat="1" applyFont="1" applyFill="1" applyBorder="1" applyAlignment="1">
      <alignment horizontal="right" wrapText="1" shrinkToFit="1"/>
    </xf>
    <xf numFmtId="0" fontId="3" fillId="4" borderId="0" xfId="0" applyFont="1" applyFill="1" applyBorder="1" applyAlignment="1">
      <alignment horizontal="left" vertical="center" indent="1"/>
    </xf>
    <xf numFmtId="170" fontId="3" fillId="3" borderId="0" xfId="2" applyNumberFormat="1" applyFont="1" applyFill="1" applyBorder="1" applyAlignment="1">
      <alignment horizontal="right" wrapText="1" shrinkToFit="1"/>
    </xf>
    <xf numFmtId="0" fontId="3" fillId="6" borderId="2" xfId="0" applyFont="1" applyFill="1" applyBorder="1" applyAlignment="1">
      <alignment horizontal="left" vertical="center" indent="1"/>
    </xf>
    <xf numFmtId="0" fontId="3" fillId="4" borderId="2" xfId="0" applyFont="1" applyFill="1" applyBorder="1" applyAlignment="1">
      <alignment vertical="center" wrapText="1"/>
    </xf>
    <xf numFmtId="170" fontId="3" fillId="6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70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70" fontId="3" fillId="3" borderId="0" xfId="2" applyNumberFormat="1" applyFont="1" applyFill="1" applyBorder="1" applyAlignment="1">
      <alignment horizontal="right" vertical="center" wrapText="1" shrinkToFit="1"/>
    </xf>
    <xf numFmtId="170" fontId="3" fillId="3" borderId="4" xfId="2" applyNumberFormat="1" applyFont="1" applyFill="1" applyBorder="1" applyAlignment="1">
      <alignment horizontal="right" vertical="center" wrapText="1" shrinkToFit="1"/>
    </xf>
    <xf numFmtId="0" fontId="3" fillId="4" borderId="0" xfId="0" applyFont="1" applyFill="1" applyAlignment="1">
      <alignment wrapText="1"/>
    </xf>
    <xf numFmtId="0" fontId="11" fillId="4" borderId="0" xfId="0" applyFont="1" applyFill="1" applyBorder="1" applyAlignment="1">
      <alignment horizontal="right" wrapText="1" shrinkToFit="1"/>
    </xf>
    <xf numFmtId="0" fontId="12" fillId="4" borderId="0" xfId="1" applyNumberFormat="1" applyFont="1" applyFill="1" applyBorder="1" applyAlignment="1">
      <alignment horizontal="right" wrapText="1" shrinkToFit="1"/>
    </xf>
    <xf numFmtId="0" fontId="13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right" wrapText="1" shrinkToFit="1"/>
    </xf>
    <xf numFmtId="0" fontId="3" fillId="0" borderId="0" xfId="3" applyFont="1" applyFill="1" applyBorder="1"/>
    <xf numFmtId="0" fontId="16" fillId="0" borderId="0" xfId="3" applyFont="1" applyFill="1" applyBorder="1"/>
    <xf numFmtId="0" fontId="1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 shrinkToFit="1"/>
    </xf>
    <xf numFmtId="0" fontId="3" fillId="4" borderId="0" xfId="3" applyFont="1" applyFill="1" applyBorder="1" applyAlignment="1">
      <alignment wrapText="1"/>
    </xf>
    <xf numFmtId="0" fontId="3" fillId="3" borderId="0" xfId="3" applyFont="1" applyFill="1" applyBorder="1" applyAlignment="1">
      <alignment horizontal="right" wrapText="1" shrinkToFit="1"/>
    </xf>
    <xf numFmtId="0" fontId="13" fillId="4" borderId="0" xfId="3" applyFont="1" applyFill="1" applyBorder="1" applyAlignment="1">
      <alignment horizontal="right" wrapText="1" shrinkToFit="1"/>
    </xf>
    <xf numFmtId="0" fontId="6" fillId="4" borderId="0" xfId="3" applyFont="1" applyFill="1" applyBorder="1" applyAlignment="1">
      <alignment horizontal="right" wrapText="1" shrinkToFit="1"/>
    </xf>
    <xf numFmtId="0" fontId="3" fillId="0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right" vertical="center" wrapText="1" shrinkToFit="1"/>
    </xf>
    <xf numFmtId="0" fontId="13" fillId="4" borderId="0" xfId="0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horizontal="right" vertical="center" wrapText="1" shrinkToFit="1"/>
    </xf>
    <xf numFmtId="165" fontId="5" fillId="4" borderId="0" xfId="0" applyNumberFormat="1" applyFont="1" applyFill="1" applyBorder="1" applyAlignment="1">
      <alignment horizontal="right" vertical="center" wrapText="1" shrinkToFit="1"/>
    </xf>
    <xf numFmtId="165" fontId="5" fillId="3" borderId="0" xfId="0" applyNumberFormat="1" applyFont="1" applyFill="1" applyBorder="1" applyAlignment="1">
      <alignment horizontal="right" vertical="center" wrapText="1" shrinkToFit="1"/>
    </xf>
    <xf numFmtId="167" fontId="5" fillId="4" borderId="0" xfId="1" applyNumberFormat="1" applyFont="1" applyFill="1" applyBorder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3" fillId="4" borderId="0" xfId="4" quotePrefix="1" applyFont="1" applyFill="1" applyBorder="1" applyAlignment="1">
      <alignment horizontal="left" vertical="center" wrapText="1"/>
    </xf>
    <xf numFmtId="0" fontId="13" fillId="4" borderId="0" xfId="4" quotePrefix="1" applyFont="1" applyFill="1" applyBorder="1" applyAlignment="1">
      <alignment horizontal="right" vertical="center" wrapText="1" shrinkToFit="1"/>
    </xf>
    <xf numFmtId="0" fontId="5" fillId="4" borderId="0" xfId="0" applyFont="1" applyFill="1" applyBorder="1" applyAlignment="1">
      <alignment horizontal="right" vertical="center" wrapText="1" shrinkToFit="1"/>
    </xf>
    <xf numFmtId="0" fontId="3" fillId="4" borderId="0" xfId="0" applyFont="1" applyFill="1" applyBorder="1" applyAlignment="1">
      <alignment vertical="center"/>
    </xf>
    <xf numFmtId="0" fontId="12" fillId="4" borderId="0" xfId="4" applyFont="1" applyFill="1" applyBorder="1" applyAlignment="1">
      <alignment horizontal="left" vertical="center" wrapText="1"/>
    </xf>
    <xf numFmtId="0" fontId="12" fillId="4" borderId="0" xfId="4" applyFont="1" applyFill="1" applyBorder="1" applyAlignment="1">
      <alignment horizontal="right" vertical="center" wrapText="1" shrinkToFit="1"/>
    </xf>
    <xf numFmtId="0" fontId="12" fillId="4" borderId="0" xfId="0" applyFont="1" applyFill="1" applyBorder="1" applyAlignment="1">
      <alignment horizontal="right" vertical="center" wrapText="1" shrinkToFit="1"/>
    </xf>
    <xf numFmtId="0" fontId="12" fillId="0" borderId="0" xfId="0" applyFont="1" applyFill="1" applyBorder="1" applyAlignment="1">
      <alignment horizontal="right" vertical="center" wrapText="1" shrinkToFit="1"/>
    </xf>
    <xf numFmtId="0" fontId="14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horizontal="right" vertical="center" wrapText="1" shrinkToFit="1"/>
    </xf>
    <xf numFmtId="165" fontId="13" fillId="4" borderId="0" xfId="1" applyNumberFormat="1" applyFont="1" applyFill="1" applyBorder="1" applyAlignment="1">
      <alignment horizontal="right" vertical="center" wrapText="1" shrinkToFit="1"/>
    </xf>
    <xf numFmtId="167" fontId="3" fillId="4" borderId="0" xfId="1" applyNumberFormat="1" applyFont="1" applyFill="1" applyBorder="1" applyAlignment="1">
      <alignment horizontal="right" vertical="center" wrapText="1" shrinkToFit="1"/>
    </xf>
    <xf numFmtId="167" fontId="3" fillId="0" borderId="0" xfId="1" applyNumberFormat="1" applyFont="1" applyFill="1" applyBorder="1" applyAlignment="1">
      <alignment horizontal="right" vertical="center" wrapText="1" shrinkToFit="1"/>
    </xf>
    <xf numFmtId="165" fontId="3" fillId="4" borderId="0" xfId="1" applyNumberFormat="1" applyFont="1" applyFill="1" applyBorder="1" applyAlignment="1">
      <alignment horizontal="right" vertical="center" wrapText="1" shrinkToFit="1"/>
    </xf>
    <xf numFmtId="167" fontId="14" fillId="4" borderId="0" xfId="1" applyNumberFormat="1" applyFont="1" applyFill="1" applyAlignment="1">
      <alignment vertical="center"/>
    </xf>
    <xf numFmtId="0" fontId="14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4" fillId="4" borderId="6" xfId="0" applyFont="1" applyFill="1" applyBorder="1" applyAlignment="1">
      <alignment vertical="center" wrapText="1"/>
    </xf>
    <xf numFmtId="165" fontId="13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Fill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165" fontId="3" fillId="4" borderId="0" xfId="0" applyNumberFormat="1" applyFont="1" applyFill="1" applyAlignment="1">
      <alignment vertical="center"/>
    </xf>
    <xf numFmtId="0" fontId="14" fillId="6" borderId="0" xfId="0" applyFont="1" applyFill="1" applyBorder="1" applyAlignment="1">
      <alignment horizontal="left" vertical="center" wrapText="1" indent="1"/>
    </xf>
    <xf numFmtId="0" fontId="14" fillId="4" borderId="0" xfId="0" quotePrefix="1" applyFont="1" applyFill="1" applyBorder="1" applyAlignment="1">
      <alignment horizontal="right" vertical="center" wrapText="1" shrinkToFit="1"/>
    </xf>
    <xf numFmtId="165" fontId="13" fillId="6" borderId="0" xfId="1" applyNumberFormat="1" applyFont="1" applyFill="1" applyBorder="1" applyAlignment="1">
      <alignment horizontal="right" vertical="center" wrapText="1" shrinkToFit="1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0" fontId="14" fillId="4" borderId="0" xfId="0" applyFont="1" applyFill="1" applyBorder="1" applyAlignment="1">
      <alignment horizontal="left" vertical="center" wrapText="1" indent="1"/>
    </xf>
    <xf numFmtId="167" fontId="3" fillId="3" borderId="0" xfId="1" applyNumberFormat="1" applyFont="1" applyFill="1" applyBorder="1" applyAlignment="1">
      <alignment horizontal="right" vertical="center" wrapText="1" shrinkToFit="1"/>
    </xf>
    <xf numFmtId="0" fontId="14" fillId="6" borderId="0" xfId="0" applyFont="1" applyFill="1" applyBorder="1" applyAlignment="1">
      <alignment vertical="center" wrapText="1"/>
    </xf>
    <xf numFmtId="165" fontId="3" fillId="3" borderId="0" xfId="1" applyNumberFormat="1" applyFont="1" applyFill="1" applyBorder="1" applyAlignment="1">
      <alignment horizontal="right" vertical="center" wrapText="1" shrinkToFit="1"/>
    </xf>
    <xf numFmtId="0" fontId="3" fillId="4" borderId="0" xfId="0" applyFont="1" applyFill="1" applyBorder="1" applyAlignment="1">
      <alignment horizontal="right" vertical="center" wrapText="1" shrinkToFi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4" fillId="6" borderId="6" xfId="0" applyFont="1" applyFill="1" applyBorder="1" applyAlignment="1">
      <alignment horizontal="left" vertical="center" wrapText="1"/>
    </xf>
    <xf numFmtId="165" fontId="13" fillId="6" borderId="6" xfId="1" applyNumberFormat="1" applyFont="1" applyFill="1" applyBorder="1" applyAlignment="1">
      <alignment horizontal="right" vertical="center" wrapText="1" shrinkToFit="1"/>
    </xf>
    <xf numFmtId="165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4" fillId="4" borderId="0" xfId="0" quotePrefix="1" applyFont="1" applyFill="1" applyBorder="1" applyAlignment="1">
      <alignment horizontal="left" vertical="center" wrapText="1" indent="1"/>
    </xf>
    <xf numFmtId="166" fontId="3" fillId="4" borderId="0" xfId="1" quotePrefix="1" applyNumberFormat="1" applyFont="1" applyFill="1" applyBorder="1" applyAlignment="1">
      <alignment horizontal="right" vertical="center" wrapText="1" shrinkToFit="1"/>
    </xf>
    <xf numFmtId="0" fontId="14" fillId="6" borderId="0" xfId="0" quotePrefix="1" applyFont="1" applyFill="1" applyBorder="1" applyAlignment="1">
      <alignment horizontal="left" vertical="center" wrapText="1" indent="1"/>
    </xf>
    <xf numFmtId="165" fontId="3" fillId="6" borderId="0" xfId="1" quotePrefix="1" applyNumberFormat="1" applyFont="1" applyFill="1" applyBorder="1" applyAlignment="1">
      <alignment horizontal="right" vertical="center" wrapText="1" shrinkToFit="1"/>
    </xf>
    <xf numFmtId="0" fontId="14" fillId="4" borderId="2" xfId="0" applyFont="1" applyFill="1" applyBorder="1" applyAlignment="1">
      <alignment horizontal="left" vertical="center" wrapText="1" indent="1"/>
    </xf>
    <xf numFmtId="165" fontId="13" fillId="4" borderId="2" xfId="1" applyNumberFormat="1" applyFont="1" applyFill="1" applyBorder="1" applyAlignment="1">
      <alignment horizontal="right" vertical="center" wrapText="1" shrinkToFit="1"/>
    </xf>
    <xf numFmtId="165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Fill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5" fontId="3" fillId="6" borderId="6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wrapText="1"/>
    </xf>
    <xf numFmtId="0" fontId="14" fillId="3" borderId="0" xfId="0" applyFont="1" applyFill="1" applyBorder="1" applyAlignment="1">
      <alignment horizontal="right" wrapText="1" shrinkToFit="1"/>
    </xf>
    <xf numFmtId="165" fontId="13" fillId="4" borderId="0" xfId="1" applyNumberFormat="1" applyFont="1" applyFill="1" applyBorder="1" applyAlignment="1">
      <alignment horizontal="right" wrapText="1" shrinkToFit="1"/>
    </xf>
    <xf numFmtId="165" fontId="29" fillId="3" borderId="0" xfId="1" applyNumberFormat="1" applyFont="1" applyFill="1" applyBorder="1" applyAlignment="1">
      <alignment horizontal="right" wrapText="1" shrinkToFit="1"/>
    </xf>
    <xf numFmtId="167" fontId="3" fillId="3" borderId="0" xfId="1" applyNumberFormat="1" applyFont="1" applyFill="1" applyBorder="1" applyAlignment="1">
      <alignment horizontal="right" wrapText="1" shrinkToFit="1"/>
    </xf>
    <xf numFmtId="167" fontId="3" fillId="4" borderId="0" xfId="1" applyNumberFormat="1" applyFont="1" applyFill="1" applyBorder="1" applyAlignment="1">
      <alignment horizontal="right" wrapText="1" shrinkToFit="1"/>
    </xf>
    <xf numFmtId="167" fontId="3" fillId="0" borderId="0" xfId="1" applyNumberFormat="1" applyFont="1" applyFill="1" applyBorder="1" applyAlignment="1">
      <alignment horizontal="right" wrapText="1" shrinkToFit="1"/>
    </xf>
    <xf numFmtId="165" fontId="3" fillId="3" borderId="0" xfId="1" applyNumberFormat="1" applyFont="1" applyFill="1" applyBorder="1" applyAlignment="1">
      <alignment horizontal="right" wrapText="1" shrinkToFit="1"/>
    </xf>
    <xf numFmtId="170" fontId="30" fillId="6" borderId="0" xfId="2" quotePrefix="1" applyNumberFormat="1" applyFont="1" applyFill="1" applyBorder="1" applyAlignment="1">
      <alignment horizontal="right" vertical="center" wrapText="1" shrinkToFit="1"/>
    </xf>
    <xf numFmtId="9" fontId="30" fillId="6" borderId="0" xfId="2" quotePrefix="1" applyFont="1" applyFill="1" applyBorder="1" applyAlignment="1">
      <alignment horizontal="right" vertical="center" wrapText="1" shrinkToFit="1"/>
    </xf>
    <xf numFmtId="0" fontId="14" fillId="4" borderId="2" xfId="0" applyFont="1" applyFill="1" applyBorder="1" applyAlignment="1">
      <alignment vertical="center" wrapText="1"/>
    </xf>
    <xf numFmtId="165" fontId="3" fillId="4" borderId="2" xfId="1" applyNumberFormat="1" applyFont="1" applyFill="1" applyBorder="1" applyAlignment="1">
      <alignment horizontal="right" vertical="center" wrapText="1" shrinkToFit="1"/>
    </xf>
    <xf numFmtId="0" fontId="14" fillId="6" borderId="6" xfId="0" applyFont="1" applyFill="1" applyBorder="1" applyAlignment="1">
      <alignment vertical="center" wrapText="1"/>
    </xf>
    <xf numFmtId="0" fontId="14" fillId="6" borderId="4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right" vertical="center" wrapText="1" shrinkToFit="1"/>
    </xf>
    <xf numFmtId="165" fontId="13" fillId="6" borderId="4" xfId="1" applyNumberFormat="1" applyFont="1" applyFill="1" applyBorder="1" applyAlignment="1">
      <alignment horizontal="right" vertical="center" wrapText="1" shrinkToFit="1"/>
    </xf>
    <xf numFmtId="165" fontId="3" fillId="6" borderId="4" xfId="1" applyNumberFormat="1" applyFont="1" applyFill="1" applyBorder="1" applyAlignment="1">
      <alignment horizontal="right" vertical="center" wrapText="1" shrinkToFi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9" fillId="4" borderId="0" xfId="2" applyNumberFormat="1" applyFont="1" applyFill="1" applyBorder="1" applyAlignment="1">
      <alignment horizontal="right" vertical="center" wrapText="1" shrinkToFit="1"/>
    </xf>
    <xf numFmtId="165" fontId="14" fillId="4" borderId="0" xfId="1" applyNumberFormat="1" applyFont="1" applyFill="1" applyBorder="1" applyAlignment="1">
      <alignment horizontal="right" vertical="center" wrapText="1" shrinkToFit="1"/>
    </xf>
    <xf numFmtId="167" fontId="14" fillId="4" borderId="0" xfId="1" applyNumberFormat="1" applyFont="1" applyFill="1" applyBorder="1" applyAlignment="1">
      <alignment horizontal="right" vertical="center" wrapText="1" shrinkToFit="1"/>
    </xf>
    <xf numFmtId="167" fontId="14" fillId="0" borderId="0" xfId="1" applyNumberFormat="1" applyFont="1" applyFill="1" applyBorder="1" applyAlignment="1">
      <alignment horizontal="right" vertical="center" wrapText="1" shrinkToFit="1"/>
    </xf>
    <xf numFmtId="9" fontId="29" fillId="3" borderId="0" xfId="2" applyNumberFormat="1" applyFont="1" applyFill="1" applyBorder="1" applyAlignment="1">
      <alignment horizontal="right" vertical="center" wrapText="1" shrinkToFit="1"/>
    </xf>
    <xf numFmtId="167" fontId="14" fillId="3" borderId="0" xfId="1" applyNumberFormat="1" applyFont="1" applyFill="1" applyBorder="1" applyAlignment="1">
      <alignment horizontal="right" vertical="center" wrapText="1" shrinkToFit="1"/>
    </xf>
    <xf numFmtId="0" fontId="6" fillId="5" borderId="0" xfId="0" applyFont="1" applyFill="1" applyBorder="1" applyAlignment="1">
      <alignment vertical="center" wrapText="1"/>
    </xf>
    <xf numFmtId="167" fontId="28" fillId="4" borderId="0" xfId="1" applyNumberFormat="1" applyFont="1" applyFill="1" applyBorder="1" applyAlignment="1">
      <alignment horizontal="right" vertical="center" wrapText="1" shrinkToFit="1"/>
    </xf>
    <xf numFmtId="0" fontId="14" fillId="4" borderId="2" xfId="0" applyFont="1" applyFill="1" applyBorder="1" applyAlignment="1">
      <alignment horizontal="left" wrapText="1"/>
    </xf>
    <xf numFmtId="169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Border="1" applyAlignment="1">
      <alignment wrapText="1"/>
    </xf>
    <xf numFmtId="169" fontId="3" fillId="6" borderId="0" xfId="0" applyNumberFormat="1" applyFont="1" applyFill="1" applyAlignment="1">
      <alignment horizontal="right" vertical="center" wrapText="1" shrinkToFit="1"/>
    </xf>
    <xf numFmtId="169" fontId="3" fillId="6" borderId="0" xfId="0" applyNumberFormat="1" applyFont="1" applyFill="1" applyBorder="1" applyAlignment="1">
      <alignment horizontal="right" vertical="center" wrapText="1" shrinkToFit="1"/>
    </xf>
    <xf numFmtId="169" fontId="29" fillId="6" borderId="0" xfId="0" applyNumberFormat="1" applyFont="1" applyFill="1" applyAlignment="1">
      <alignment horizontal="right" vertical="center" wrapText="1" shrinkToFit="1"/>
    </xf>
    <xf numFmtId="0" fontId="14" fillId="4" borderId="2" xfId="0" applyFont="1" applyFill="1" applyBorder="1" applyAlignment="1">
      <alignment wrapText="1"/>
    </xf>
    <xf numFmtId="169" fontId="29" fillId="0" borderId="2" xfId="0" applyNumberFormat="1" applyFont="1" applyFill="1" applyBorder="1" applyAlignment="1">
      <alignment horizontal="right" vertical="center" wrapText="1" shrinkToFit="1"/>
    </xf>
    <xf numFmtId="0" fontId="5" fillId="6" borderId="0" xfId="0" applyFont="1" applyFill="1" applyBorder="1" applyAlignment="1">
      <alignment wrapText="1"/>
    </xf>
    <xf numFmtId="166" fontId="3" fillId="3" borderId="0" xfId="1" applyNumberFormat="1" applyFont="1" applyFill="1" applyBorder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5" fontId="13" fillId="3" borderId="4" xfId="1" applyNumberFormat="1" applyFont="1" applyFill="1" applyBorder="1" applyAlignment="1">
      <alignment horizontal="right" vertical="center" wrapText="1" shrinkToFit="1"/>
    </xf>
    <xf numFmtId="0" fontId="29" fillId="3" borderId="4" xfId="0" applyFont="1" applyFill="1" applyBorder="1" applyAlignment="1">
      <alignment horizontal="right" vertical="center" wrapText="1" shrinkToFit="1"/>
    </xf>
    <xf numFmtId="165" fontId="13" fillId="4" borderId="4" xfId="1" applyNumberFormat="1" applyFont="1" applyFill="1" applyBorder="1" applyAlignment="1">
      <alignment horizontal="right" vertical="center" wrapText="1" shrinkToFit="1"/>
    </xf>
    <xf numFmtId="167" fontId="29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9" fontId="29" fillId="0" borderId="4" xfId="0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4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 shrinkToFit="1"/>
    </xf>
    <xf numFmtId="169" fontId="3" fillId="0" borderId="0" xfId="0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 vertical="center" wrapText="1" shrinkToFit="1"/>
    </xf>
    <xf numFmtId="0" fontId="28" fillId="4" borderId="0" xfId="0" applyFont="1" applyFill="1" applyBorder="1" applyAlignment="1">
      <alignment horizontal="right" vertical="center" wrapText="1" shrinkToFit="1"/>
    </xf>
    <xf numFmtId="172" fontId="12" fillId="4" borderId="0" xfId="0" applyNumberFormat="1" applyFont="1" applyFill="1" applyBorder="1" applyAlignment="1">
      <alignment horizontal="right" vertical="center" wrapText="1" shrinkToFit="1"/>
    </xf>
    <xf numFmtId="0" fontId="31" fillId="0" borderId="0" xfId="0" applyFont="1" applyFill="1" applyBorder="1" applyAlignment="1">
      <alignment horizontal="right" vertical="center" wrapText="1" shrinkToFit="1"/>
    </xf>
    <xf numFmtId="165" fontId="3" fillId="3" borderId="0" xfId="0" applyNumberFormat="1" applyFont="1" applyFill="1" applyBorder="1" applyAlignment="1">
      <alignment horizontal="right" vertical="center" wrapText="1" shrinkToFit="1"/>
    </xf>
    <xf numFmtId="167" fontId="14" fillId="4" borderId="0" xfId="1" applyNumberFormat="1" applyFont="1" applyFill="1" applyBorder="1" applyAlignment="1">
      <alignment vertical="center"/>
    </xf>
    <xf numFmtId="0" fontId="14" fillId="4" borderId="0" xfId="0" applyFont="1" applyFill="1" applyAlignment="1">
      <alignment wrapText="1"/>
    </xf>
    <xf numFmtId="166" fontId="5" fillId="0" borderId="0" xfId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66" fontId="14" fillId="4" borderId="0" xfId="1" applyNumberFormat="1" applyFont="1" applyFill="1" applyAlignment="1">
      <alignment horizontal="right" vertical="center" wrapText="1" shrinkToFit="1"/>
    </xf>
    <xf numFmtId="166" fontId="29" fillId="0" borderId="0" xfId="1" applyNumberFormat="1" applyFont="1" applyFill="1" applyBorder="1" applyAlignment="1">
      <alignment horizontal="right" vertical="center" wrapText="1" shrinkToFit="1"/>
    </xf>
    <xf numFmtId="166" fontId="5" fillId="4" borderId="0" xfId="1" applyNumberFormat="1" applyFont="1" applyFill="1" applyBorder="1" applyAlignment="1">
      <alignment horizontal="right" vertical="center" wrapText="1" shrinkToFit="1"/>
    </xf>
    <xf numFmtId="166" fontId="14" fillId="4" borderId="0" xfId="1" applyNumberFormat="1" applyFont="1" applyFill="1" applyBorder="1" applyAlignment="1">
      <alignment horizontal="right" vertical="center" wrapText="1" shrinkToFit="1"/>
    </xf>
    <xf numFmtId="0" fontId="5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right" vertical="center" wrapText="1" shrinkToFit="1"/>
    </xf>
    <xf numFmtId="166" fontId="5" fillId="6" borderId="0" xfId="1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right" vertical="center" wrapText="1" shrinkToFit="1"/>
    </xf>
    <xf numFmtId="166" fontId="14" fillId="6" borderId="0" xfId="1" applyNumberFormat="1" applyFont="1" applyFill="1" applyAlignment="1">
      <alignment horizontal="right" vertical="center" wrapText="1" shrinkToFit="1"/>
    </xf>
    <xf numFmtId="0" fontId="14" fillId="6" borderId="4" xfId="0" applyFont="1" applyFill="1" applyBorder="1" applyAlignment="1">
      <alignment horizontal="right" vertical="center" wrapText="1" shrinkToFit="1"/>
    </xf>
    <xf numFmtId="10" fontId="5" fillId="6" borderId="4" xfId="2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horizontal="right" vertical="center" wrapText="1" shrinkToFit="1"/>
    </xf>
    <xf numFmtId="166" fontId="14" fillId="6" borderId="4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 wrapText="1"/>
    </xf>
    <xf numFmtId="10" fontId="5" fillId="3" borderId="0" xfId="2" applyNumberFormat="1" applyFont="1" applyFill="1" applyBorder="1" applyAlignment="1">
      <alignment horizontal="right" vertical="center" wrapText="1" shrinkToFit="1"/>
    </xf>
    <xf numFmtId="166" fontId="14" fillId="3" borderId="0" xfId="1" applyNumberFormat="1" applyFont="1" applyFill="1" applyBorder="1" applyAlignment="1">
      <alignment horizontal="right" vertical="center" wrapText="1" shrinkToFit="1"/>
    </xf>
    <xf numFmtId="10" fontId="5" fillId="4" borderId="0" xfId="2" applyNumberFormat="1" applyFont="1" applyFill="1" applyBorder="1" applyAlignment="1">
      <alignment horizontal="right" vertical="center" wrapText="1" shrinkToFit="1"/>
    </xf>
    <xf numFmtId="167" fontId="24" fillId="4" borderId="0" xfId="1" applyNumberFormat="1" applyFont="1" applyFill="1" applyBorder="1" applyAlignment="1">
      <alignment horizontal="right" vertical="center" wrapText="1" shrinkToFit="1"/>
    </xf>
    <xf numFmtId="9" fontId="33" fillId="4" borderId="0" xfId="2" applyFont="1" applyFill="1" applyBorder="1" applyAlignment="1">
      <alignment horizontal="right" vertical="center" wrapText="1" shrinkToFit="1"/>
    </xf>
    <xf numFmtId="165" fontId="24" fillId="4" borderId="0" xfId="1" applyNumberFormat="1" applyFont="1" applyFill="1" applyBorder="1" applyAlignment="1">
      <alignment horizontal="right" vertical="center" wrapText="1" shrinkToFit="1"/>
    </xf>
    <xf numFmtId="167" fontId="24" fillId="3" borderId="0" xfId="1" applyNumberFormat="1" applyFont="1" applyFill="1" applyBorder="1" applyAlignment="1">
      <alignment horizontal="right" vertical="center" wrapText="1" shrinkToFit="1"/>
    </xf>
    <xf numFmtId="167" fontId="34" fillId="4" borderId="0" xfId="1" applyNumberFormat="1" applyFont="1" applyFill="1" applyBorder="1" applyAlignment="1">
      <alignment horizontal="right" vertical="center" wrapText="1" shrinkToFit="1"/>
    </xf>
    <xf numFmtId="0" fontId="25" fillId="4" borderId="0" xfId="0" applyFont="1" applyFill="1" applyAlignment="1">
      <alignment horizontal="right" vertical="center" wrapText="1" shrinkToFit="1"/>
    </xf>
    <xf numFmtId="0" fontId="25" fillId="3" borderId="0" xfId="0" applyFont="1" applyFill="1" applyBorder="1" applyAlignment="1">
      <alignment horizontal="right" vertical="center" wrapText="1" shrinkToFit="1"/>
    </xf>
    <xf numFmtId="0" fontId="35" fillId="3" borderId="0" xfId="0" applyFont="1" applyFill="1" applyBorder="1" applyAlignment="1">
      <alignment horizontal="right" vertical="center" wrapText="1" shrinkToFit="1"/>
    </xf>
    <xf numFmtId="0" fontId="35" fillId="3" borderId="0" xfId="0" applyFont="1" applyFill="1" applyAlignment="1">
      <alignment horizontal="right" vertical="center" wrapText="1" shrinkToFit="1"/>
    </xf>
    <xf numFmtId="0" fontId="25" fillId="4" borderId="0" xfId="0" applyFont="1" applyFill="1" applyBorder="1" applyAlignment="1">
      <alignment horizontal="right" vertical="center" wrapText="1" shrinkToFit="1"/>
    </xf>
    <xf numFmtId="0" fontId="25" fillId="3" borderId="0" xfId="0" applyFont="1" applyFill="1" applyAlignment="1">
      <alignment horizontal="right" vertical="center" wrapText="1" shrinkToFit="1"/>
    </xf>
    <xf numFmtId="165" fontId="25" fillId="4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Border="1" applyAlignment="1">
      <alignment horizontal="right" vertical="center" wrapText="1" shrinkToFit="1"/>
    </xf>
    <xf numFmtId="0" fontId="3" fillId="4" borderId="0" xfId="0" applyFont="1" applyFill="1" applyAlignment="1">
      <alignment vertical="center" wrapText="1"/>
    </xf>
    <xf numFmtId="0" fontId="38" fillId="4" borderId="0" xfId="3" applyFont="1" applyFill="1"/>
    <xf numFmtId="0" fontId="39" fillId="4" borderId="0" xfId="3" applyFont="1" applyFill="1" applyBorder="1" applyAlignment="1">
      <alignment horizontal="left"/>
    </xf>
    <xf numFmtId="0" fontId="39" fillId="4" borderId="0" xfId="3" applyFont="1" applyFill="1" applyBorder="1" applyAlignment="1">
      <alignment horizontal="centerContinuous"/>
    </xf>
    <xf numFmtId="0" fontId="38" fillId="4" borderId="0" xfId="3" applyFont="1" applyFill="1" applyAlignment="1">
      <alignment horizontal="centerContinuous"/>
    </xf>
    <xf numFmtId="0" fontId="38" fillId="4" borderId="0" xfId="3" applyFont="1" applyFill="1" applyBorder="1"/>
    <xf numFmtId="0" fontId="42" fillId="4" borderId="0" xfId="3" applyFont="1" applyFill="1" applyAlignment="1">
      <alignment horizontal="centerContinuous" vertical="center"/>
    </xf>
    <xf numFmtId="0" fontId="42" fillId="4" borderId="0" xfId="3" applyFont="1" applyFill="1" applyBorder="1" applyAlignment="1">
      <alignment horizontal="centerContinuous" vertical="center"/>
    </xf>
    <xf numFmtId="165" fontId="39" fillId="4" borderId="0" xfId="3" applyNumberFormat="1" applyFont="1" applyFill="1" applyBorder="1" applyAlignment="1">
      <alignment horizontal="centerContinuous" vertical="center"/>
    </xf>
    <xf numFmtId="167" fontId="39" fillId="4" borderId="0" xfId="1" applyNumberFormat="1" applyFont="1" applyFill="1" applyBorder="1" applyAlignment="1">
      <alignment horizontal="centerContinuous" vertical="center"/>
    </xf>
    <xf numFmtId="0" fontId="42" fillId="4" borderId="0" xfId="4" quotePrefix="1" applyFont="1" applyFill="1" applyBorder="1" applyAlignment="1">
      <alignment horizontal="left"/>
    </xf>
    <xf numFmtId="0" fontId="42" fillId="4" borderId="0" xfId="3" applyFont="1" applyFill="1" applyBorder="1" applyAlignment="1">
      <alignment horizontal="center"/>
    </xf>
    <xf numFmtId="0" fontId="42" fillId="4" borderId="5" xfId="4" applyFont="1" applyFill="1" applyBorder="1" applyAlignment="1">
      <alignment horizontal="center"/>
    </xf>
    <xf numFmtId="0" fontId="42" fillId="4" borderId="5" xfId="4" applyFont="1" applyFill="1" applyBorder="1" applyAlignment="1">
      <alignment horizontal="left"/>
    </xf>
    <xf numFmtId="0" fontId="42" fillId="4" borderId="0" xfId="4" applyFont="1" applyFill="1" applyBorder="1" applyAlignment="1">
      <alignment horizontal="left"/>
    </xf>
    <xf numFmtId="0" fontId="39" fillId="4" borderId="8" xfId="0" applyFont="1" applyFill="1" applyBorder="1" applyAlignment="1">
      <alignment horizontal="center" wrapText="1"/>
    </xf>
    <xf numFmtId="0" fontId="39" fillId="4" borderId="8" xfId="0" applyFont="1" applyFill="1" applyBorder="1" applyAlignment="1">
      <alignment horizontal="center"/>
    </xf>
    <xf numFmtId="165" fontId="38" fillId="4" borderId="0" xfId="3" applyNumberFormat="1" applyFont="1" applyFill="1"/>
    <xf numFmtId="0" fontId="43" fillId="4" borderId="0" xfId="3" applyFont="1" applyFill="1" applyBorder="1"/>
    <xf numFmtId="165" fontId="38" fillId="4" borderId="0" xfId="1" applyNumberFormat="1" applyFont="1" applyFill="1" applyBorder="1"/>
    <xf numFmtId="0" fontId="43" fillId="4" borderId="5" xfId="3" applyFont="1" applyFill="1" applyBorder="1"/>
    <xf numFmtId="165" fontId="38" fillId="4" borderId="5" xfId="1" applyNumberFormat="1" applyFont="1" applyFill="1" applyBorder="1"/>
    <xf numFmtId="0" fontId="43" fillId="4" borderId="0" xfId="3" applyFont="1" applyFill="1" applyBorder="1" applyAlignment="1">
      <alignment horizontal="left"/>
    </xf>
    <xf numFmtId="0" fontId="43" fillId="4" borderId="0" xfId="3" quotePrefix="1" applyFont="1" applyFill="1" applyBorder="1" applyAlignment="1">
      <alignment horizontal="left"/>
    </xf>
    <xf numFmtId="0" fontId="43" fillId="4" borderId="0" xfId="0" applyFont="1" applyFill="1" applyBorder="1"/>
    <xf numFmtId="0" fontId="43" fillId="3" borderId="8" xfId="0" applyFont="1" applyFill="1" applyBorder="1" applyAlignment="1">
      <alignment horizontal="left"/>
    </xf>
    <xf numFmtId="0" fontId="43" fillId="3" borderId="0" xfId="3" applyFont="1" applyFill="1" applyBorder="1" applyAlignment="1">
      <alignment horizontal="left"/>
    </xf>
    <xf numFmtId="165" fontId="38" fillId="3" borderId="8" xfId="1" applyNumberFormat="1" applyFont="1" applyFill="1" applyBorder="1"/>
    <xf numFmtId="0" fontId="38" fillId="3" borderId="0" xfId="3" applyFont="1" applyFill="1"/>
    <xf numFmtId="0" fontId="43" fillId="4" borderId="5" xfId="0" applyFont="1" applyFill="1" applyBorder="1" applyAlignment="1">
      <alignment horizontal="left"/>
    </xf>
    <xf numFmtId="165" fontId="38" fillId="4" borderId="5" xfId="1" quotePrefix="1" applyNumberFormat="1" applyFont="1" applyFill="1" applyBorder="1" applyAlignment="1">
      <alignment horizontal="left"/>
    </xf>
    <xf numFmtId="165" fontId="38" fillId="4" borderId="0" xfId="1" quotePrefix="1" applyNumberFormat="1" applyFont="1" applyFill="1" applyBorder="1" applyAlignment="1">
      <alignment horizontal="left"/>
    </xf>
    <xf numFmtId="0" fontId="43" fillId="4" borderId="5" xfId="3" quotePrefix="1" applyFont="1" applyFill="1" applyBorder="1" applyAlignment="1">
      <alignment horizontal="left"/>
    </xf>
    <xf numFmtId="0" fontId="43" fillId="4" borderId="0" xfId="0" quotePrefix="1" applyFont="1" applyFill="1" applyBorder="1" applyAlignment="1">
      <alignment horizontal="left"/>
    </xf>
    <xf numFmtId="0" fontId="43" fillId="4" borderId="0" xfId="0" applyFont="1" applyFill="1" applyBorder="1" applyAlignment="1">
      <alignment horizontal="left"/>
    </xf>
    <xf numFmtId="0" fontId="43" fillId="3" borderId="8" xfId="3" applyFont="1" applyFill="1" applyBorder="1" applyAlignment="1">
      <alignment horizontal="left"/>
    </xf>
    <xf numFmtId="0" fontId="43" fillId="3" borderId="0" xfId="3" applyFont="1" applyFill="1" applyBorder="1"/>
    <xf numFmtId="165" fontId="38" fillId="3" borderId="0" xfId="1" applyNumberFormat="1" applyFont="1" applyFill="1" applyBorder="1"/>
    <xf numFmtId="165" fontId="38" fillId="3" borderId="0" xfId="3" applyNumberFormat="1" applyFont="1" applyFill="1"/>
    <xf numFmtId="165" fontId="38" fillId="4" borderId="0" xfId="2" quotePrefix="1" applyNumberFormat="1" applyFont="1" applyFill="1" applyBorder="1" applyAlignment="1">
      <alignment horizontal="left"/>
    </xf>
    <xf numFmtId="165" fontId="38" fillId="4" borderId="0" xfId="3" applyNumberFormat="1" applyFont="1" applyFill="1" applyBorder="1"/>
    <xf numFmtId="0" fontId="43" fillId="3" borderId="8" xfId="3" applyFont="1" applyFill="1" applyBorder="1"/>
    <xf numFmtId="9" fontId="45" fillId="4" borderId="0" xfId="2" applyFont="1" applyFill="1" applyBorder="1"/>
    <xf numFmtId="9" fontId="46" fillId="4" borderId="0" xfId="2" applyFont="1" applyFill="1" applyBorder="1"/>
    <xf numFmtId="0" fontId="47" fillId="4" borderId="0" xfId="3" applyFont="1" applyFill="1" applyAlignment="1"/>
    <xf numFmtId="170" fontId="39" fillId="4" borderId="0" xfId="2" applyNumberFormat="1" applyFont="1" applyFill="1" applyBorder="1"/>
    <xf numFmtId="0" fontId="48" fillId="4" borderId="0" xfId="3" applyFont="1" applyFill="1"/>
    <xf numFmtId="170" fontId="42" fillId="4" borderId="0" xfId="2" applyNumberFormat="1" applyFont="1" applyFill="1"/>
    <xf numFmtId="0" fontId="49" fillId="4" borderId="5" xfId="3" applyFont="1" applyFill="1" applyBorder="1"/>
    <xf numFmtId="0" fontId="49" fillId="4" borderId="0" xfId="3" applyFont="1" applyFill="1" applyBorder="1"/>
    <xf numFmtId="0" fontId="39" fillId="4" borderId="5" xfId="3" applyFont="1" applyFill="1" applyBorder="1" applyAlignment="1">
      <alignment horizontal="right"/>
    </xf>
    <xf numFmtId="0" fontId="43" fillId="4" borderId="8" xfId="3" applyFont="1" applyFill="1" applyBorder="1" applyAlignment="1">
      <alignment horizontal="left"/>
    </xf>
    <xf numFmtId="165" fontId="38" fillId="4" borderId="8" xfId="1" applyNumberFormat="1" applyFont="1" applyFill="1" applyBorder="1"/>
    <xf numFmtId="0" fontId="43" fillId="4" borderId="0" xfId="0" applyFont="1" applyFill="1"/>
    <xf numFmtId="37" fontId="38" fillId="4" borderId="5" xfId="5" applyNumberFormat="1" applyFont="1" applyFill="1" applyBorder="1"/>
    <xf numFmtId="0" fontId="43" fillId="4" borderId="7" xfId="3" applyFont="1" applyFill="1" applyBorder="1"/>
    <xf numFmtId="165" fontId="38" fillId="4" borderId="7" xfId="1" applyNumberFormat="1" applyFont="1" applyFill="1" applyBorder="1" applyAlignment="1">
      <alignment horizontal="right"/>
    </xf>
    <xf numFmtId="0" fontId="38" fillId="3" borderId="5" xfId="3" applyFont="1" applyFill="1" applyBorder="1"/>
    <xf numFmtId="0" fontId="38" fillId="3" borderId="0" xfId="3" applyFont="1" applyFill="1" applyBorder="1"/>
    <xf numFmtId="165" fontId="38" fillId="3" borderId="5" xfId="1" applyNumberFormat="1" applyFont="1" applyFill="1" applyBorder="1" applyAlignment="1">
      <alignment horizontal="right"/>
    </xf>
    <xf numFmtId="165" fontId="45" fillId="4" borderId="0" xfId="1" applyNumberFormat="1" applyFont="1" applyFill="1" applyBorder="1" applyAlignment="1">
      <alignment horizontal="right"/>
    </xf>
    <xf numFmtId="0" fontId="42" fillId="4" borderId="0" xfId="3" applyFont="1" applyFill="1" applyBorder="1"/>
    <xf numFmtId="0" fontId="37" fillId="4" borderId="0" xfId="0" applyFont="1" applyFill="1" applyBorder="1" applyAlignment="1"/>
    <xf numFmtId="0" fontId="42" fillId="4" borderId="0" xfId="4" applyFont="1" applyFill="1" applyBorder="1" applyAlignment="1"/>
    <xf numFmtId="0" fontId="39" fillId="4" borderId="0" xfId="0" applyFont="1" applyFill="1" applyBorder="1" applyAlignment="1">
      <alignment horizontal="center"/>
    </xf>
    <xf numFmtId="0" fontId="38" fillId="4" borderId="0" xfId="0" applyFont="1" applyFill="1"/>
    <xf numFmtId="0" fontId="39" fillId="4" borderId="0" xfId="0" applyFont="1" applyFill="1" applyBorder="1" applyAlignment="1">
      <alignment horizontal="centerContinuous"/>
    </xf>
    <xf numFmtId="0" fontId="38" fillId="4" borderId="0" xfId="0" applyFont="1" applyFill="1" applyAlignment="1">
      <alignment horizontal="centerContinuous"/>
    </xf>
    <xf numFmtId="166" fontId="50" fillId="4" borderId="0" xfId="1" applyFont="1" applyFill="1" applyAlignment="1">
      <alignment horizontal="centerContinuous"/>
    </xf>
    <xf numFmtId="0" fontId="38" fillId="4" borderId="0" xfId="0" applyFont="1" applyFill="1" applyBorder="1"/>
    <xf numFmtId="0" fontId="40" fillId="0" borderId="0" xfId="0" applyFont="1" applyFill="1" applyBorder="1" applyAlignment="1">
      <alignment horizontal="center"/>
    </xf>
    <xf numFmtId="167" fontId="38" fillId="4" borderId="0" xfId="1" applyNumberFormat="1" applyFont="1" applyFill="1" applyBorder="1" applyAlignment="1">
      <alignment horizontal="right"/>
    </xf>
    <xf numFmtId="167" fontId="38" fillId="4" borderId="0" xfId="1" applyNumberFormat="1" applyFont="1" applyFill="1" applyBorder="1"/>
    <xf numFmtId="165" fontId="38" fillId="4" borderId="0" xfId="1" applyNumberFormat="1" applyFont="1" applyFill="1"/>
    <xf numFmtId="165" fontId="38" fillId="3" borderId="0" xfId="1" applyNumberFormat="1" applyFont="1" applyFill="1"/>
    <xf numFmtId="165" fontId="38" fillId="4" borderId="0" xfId="0" applyNumberFormat="1" applyFont="1" applyFill="1" applyBorder="1"/>
    <xf numFmtId="167" fontId="38" fillId="4" borderId="0" xfId="1" applyNumberFormat="1" applyFont="1" applyFill="1"/>
    <xf numFmtId="171" fontId="38" fillId="4" borderId="0" xfId="0" applyNumberFormat="1" applyFont="1" applyFill="1"/>
    <xf numFmtId="0" fontId="38" fillId="3" borderId="0" xfId="0" applyFont="1" applyFill="1" applyBorder="1"/>
    <xf numFmtId="0" fontId="38" fillId="3" borderId="0" xfId="0" applyFont="1" applyFill="1"/>
    <xf numFmtId="165" fontId="38" fillId="4" borderId="0" xfId="0" applyNumberFormat="1" applyFont="1" applyFill="1"/>
    <xf numFmtId="165" fontId="38" fillId="3" borderId="0" xfId="0" applyNumberFormat="1" applyFont="1" applyFill="1"/>
    <xf numFmtId="170" fontId="38" fillId="3" borderId="0" xfId="2" applyNumberFormat="1" applyFont="1" applyFill="1" applyBorder="1"/>
    <xf numFmtId="170" fontId="38" fillId="3" borderId="0" xfId="2" applyNumberFormat="1" applyFont="1" applyFill="1"/>
    <xf numFmtId="167" fontId="38" fillId="3" borderId="0" xfId="1" applyNumberFormat="1" applyFont="1" applyFill="1" applyBorder="1" applyAlignment="1">
      <alignment horizontal="right"/>
    </xf>
    <xf numFmtId="0" fontId="42" fillId="7" borderId="0" xfId="0" applyFont="1" applyFill="1" applyAlignment="1">
      <alignment horizontal="left"/>
    </xf>
    <xf numFmtId="0" fontId="42" fillId="4" borderId="0" xfId="0" applyFont="1" applyFill="1" applyAlignment="1">
      <alignment horizontal="center"/>
    </xf>
    <xf numFmtId="1" fontId="38" fillId="4" borderId="0" xfId="0" applyNumberFormat="1" applyFont="1" applyFill="1"/>
    <xf numFmtId="1" fontId="38" fillId="4" borderId="0" xfId="0" applyNumberFormat="1" applyFont="1" applyFill="1" applyAlignment="1">
      <alignment horizontal="center"/>
    </xf>
    <xf numFmtId="0" fontId="42" fillId="4" borderId="0" xfId="0" applyFont="1" applyFill="1" applyAlignment="1">
      <alignment horizontal="left"/>
    </xf>
    <xf numFmtId="170" fontId="38" fillId="4" borderId="0" xfId="2" applyNumberFormat="1" applyFont="1" applyFill="1"/>
    <xf numFmtId="166" fontId="38" fillId="4" borderId="0" xfId="1" applyFont="1" applyFill="1"/>
    <xf numFmtId="165" fontId="38" fillId="8" borderId="0" xfId="0" applyNumberFormat="1" applyFont="1" applyFill="1"/>
    <xf numFmtId="0" fontId="13" fillId="4" borderId="0" xfId="0" applyFont="1" applyFill="1" applyAlignment="1">
      <alignment horizontal="centerContinuous" vertical="center"/>
    </xf>
    <xf numFmtId="0" fontId="13" fillId="4" borderId="0" xfId="0" applyFont="1" applyFill="1" applyBorder="1" applyAlignment="1">
      <alignment horizontal="centerContinuous" vertical="center"/>
    </xf>
    <xf numFmtId="165" fontId="5" fillId="4" borderId="0" xfId="0" applyNumberFormat="1" applyFont="1" applyFill="1" applyBorder="1" applyAlignment="1">
      <alignment horizontal="centerContinuous" vertical="center"/>
    </xf>
    <xf numFmtId="0" fontId="13" fillId="4" borderId="0" xfId="4" quotePrefix="1" applyFont="1" applyFill="1" applyBorder="1" applyAlignment="1">
      <alignment horizontal="left" vertical="center"/>
    </xf>
    <xf numFmtId="0" fontId="13" fillId="4" borderId="0" xfId="4" applyFont="1" applyFill="1" applyBorder="1" applyAlignment="1">
      <alignment vertical="center"/>
    </xf>
    <xf numFmtId="0" fontId="12" fillId="4" borderId="0" xfId="4" applyFont="1" applyFill="1" applyBorder="1" applyAlignment="1">
      <alignment horizontal="right" vertical="center"/>
    </xf>
    <xf numFmtId="0" fontId="12" fillId="4" borderId="0" xfId="0" applyFont="1" applyFill="1" applyBorder="1" applyAlignment="1">
      <alignment horizontal="right" vertical="center"/>
    </xf>
    <xf numFmtId="0" fontId="28" fillId="4" borderId="0" xfId="0" applyFont="1" applyFill="1" applyBorder="1" applyAlignment="1">
      <alignment horizontal="right" vertical="center"/>
    </xf>
    <xf numFmtId="0" fontId="14" fillId="4" borderId="0" xfId="0" quotePrefix="1" applyFont="1" applyFill="1" applyBorder="1" applyAlignment="1">
      <alignment horizontal="left" vertical="center"/>
    </xf>
    <xf numFmtId="0" fontId="14" fillId="4" borderId="0" xfId="0" applyFont="1" applyFill="1" applyBorder="1" applyAlignment="1">
      <alignment vertical="center"/>
    </xf>
    <xf numFmtId="167" fontId="9" fillId="3" borderId="0" xfId="1" applyNumberFormat="1" applyFont="1" applyFill="1" applyBorder="1" applyAlignment="1">
      <alignment horizontal="right" vertical="center" wrapText="1" shrinkToFit="1"/>
    </xf>
    <xf numFmtId="166" fontId="9" fillId="3" borderId="0" xfId="1" applyFont="1" applyFill="1" applyBorder="1" applyAlignment="1">
      <alignment horizontal="right" vertical="center" wrapText="1" shrinkToFit="1"/>
    </xf>
    <xf numFmtId="165" fontId="13" fillId="3" borderId="6" xfId="1" applyNumberFormat="1" applyFont="1" applyFill="1" applyBorder="1" applyAlignment="1">
      <alignment horizontal="right" vertical="center" wrapText="1" shrinkToFit="1"/>
    </xf>
    <xf numFmtId="0" fontId="14" fillId="6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166" fontId="9" fillId="0" borderId="0" xfId="1" applyFont="1" applyFill="1" applyBorder="1" applyAlignment="1">
      <alignment horizontal="right" vertical="center" wrapText="1" shrinkToFit="1"/>
    </xf>
    <xf numFmtId="0" fontId="14" fillId="6" borderId="0" xfId="0" applyFont="1" applyFill="1" applyBorder="1" applyAlignment="1">
      <alignment wrapText="1"/>
    </xf>
    <xf numFmtId="165" fontId="13" fillId="6" borderId="0" xfId="1" applyNumberFormat="1" applyFont="1" applyFill="1" applyBorder="1" applyAlignment="1">
      <alignment horizontal="right" wrapText="1" shrinkToFit="1"/>
    </xf>
    <xf numFmtId="167" fontId="3" fillId="6" borderId="0" xfId="1" applyNumberFormat="1" applyFont="1" applyFill="1" applyBorder="1" applyAlignment="1">
      <alignment horizontal="right" wrapText="1" shrinkToFit="1"/>
    </xf>
    <xf numFmtId="0" fontId="14" fillId="3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9" fillId="0" borderId="0" xfId="1" applyNumberFormat="1" applyFont="1" applyFill="1" applyBorder="1" applyAlignment="1">
      <alignment horizontal="right" vertical="center" wrapText="1" shrinkToFit="1"/>
    </xf>
    <xf numFmtId="166" fontId="6" fillId="4" borderId="0" xfId="1" applyFont="1" applyFill="1" applyBorder="1" applyAlignment="1">
      <alignment horizontal="right" vertical="center" wrapText="1" shrinkToFit="1"/>
    </xf>
    <xf numFmtId="167" fontId="6" fillId="4" borderId="0" xfId="1" applyNumberFormat="1" applyFont="1" applyFill="1" applyBorder="1" applyAlignment="1">
      <alignment horizontal="right" vertical="center" wrapText="1" shrinkToFit="1"/>
    </xf>
    <xf numFmtId="0" fontId="6" fillId="5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/>
    </xf>
    <xf numFmtId="166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Border="1" applyAlignment="1">
      <alignment horizontal="right" vertical="center" wrapText="1" shrinkToFit="1"/>
    </xf>
    <xf numFmtId="0" fontId="8" fillId="0" borderId="1" xfId="0" applyFont="1" applyBorder="1" applyAlignment="1">
      <alignment vertical="center" wrapText="1"/>
    </xf>
    <xf numFmtId="0" fontId="52" fillId="0" borderId="1" xfId="0" applyFont="1" applyBorder="1" applyAlignment="1">
      <alignment horizontal="right" vertical="center" wrapText="1" shrinkToFit="1"/>
    </xf>
    <xf numFmtId="166" fontId="3" fillId="4" borderId="0" xfId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7" fontId="13" fillId="3" borderId="0" xfId="1" applyNumberFormat="1" applyFont="1" applyFill="1" applyBorder="1" applyAlignment="1">
      <alignment horizontal="right" vertical="center" wrapText="1" shrinkToFit="1"/>
    </xf>
    <xf numFmtId="0" fontId="3" fillId="6" borderId="0" xfId="4" applyFont="1" applyFill="1" applyBorder="1" applyAlignment="1">
      <alignment vertical="center" wrapText="1"/>
    </xf>
    <xf numFmtId="0" fontId="3" fillId="3" borderId="0" xfId="4" applyFont="1" applyFill="1" applyAlignment="1">
      <alignment vertical="center"/>
    </xf>
    <xf numFmtId="167" fontId="13" fillId="6" borderId="0" xfId="1" applyNumberFormat="1" applyFont="1" applyFill="1" applyBorder="1" applyAlignment="1">
      <alignment horizontal="right" vertical="center" wrapText="1" shrinkToFit="1"/>
    </xf>
    <xf numFmtId="0" fontId="3" fillId="3" borderId="0" xfId="4" applyFont="1" applyFill="1" applyBorder="1" applyAlignment="1">
      <alignment vertical="center" wrapText="1"/>
    </xf>
    <xf numFmtId="0" fontId="53" fillId="3" borderId="4" xfId="0" applyFont="1" applyFill="1" applyBorder="1" applyAlignment="1">
      <alignment vertical="center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vertical="center"/>
    </xf>
    <xf numFmtId="0" fontId="53" fillId="3" borderId="0" xfId="0" applyFont="1" applyFill="1" applyBorder="1" applyAlignment="1">
      <alignment vertical="center"/>
    </xf>
    <xf numFmtId="169" fontId="3" fillId="3" borderId="0" xfId="4" applyNumberFormat="1" applyFont="1" applyFill="1" applyBorder="1" applyAlignment="1">
      <alignment horizontal="right" vertical="center" wrapText="1" shrinkToFit="1"/>
    </xf>
    <xf numFmtId="167" fontId="13" fillId="0" borderId="0" xfId="1" applyNumberFormat="1" applyFont="1" applyFill="1" applyBorder="1" applyAlignment="1">
      <alignment horizontal="right" vertical="center" wrapText="1" shrinkToFit="1"/>
    </xf>
    <xf numFmtId="169" fontId="3" fillId="0" borderId="0" xfId="4" applyNumberFormat="1" applyFont="1" applyFill="1" applyBorder="1" applyAlignment="1">
      <alignment horizontal="right" vertical="center" wrapText="1" shrinkToFit="1"/>
    </xf>
    <xf numFmtId="0" fontId="3" fillId="4" borderId="0" xfId="4" applyFont="1" applyFill="1" applyBorder="1" applyAlignment="1">
      <alignment vertical="center" wrapText="1"/>
    </xf>
    <xf numFmtId="165" fontId="14" fillId="4" borderId="0" xfId="1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53" fillId="0" borderId="0" xfId="3" applyFont="1" applyFill="1" applyBorder="1" applyAlignment="1">
      <alignment vertical="center"/>
    </xf>
    <xf numFmtId="0" fontId="10" fillId="4" borderId="0" xfId="3" applyFont="1" applyFill="1" applyBorder="1" applyAlignment="1">
      <alignment vertical="center"/>
    </xf>
    <xf numFmtId="0" fontId="53" fillId="0" borderId="0" xfId="3" applyFont="1" applyFill="1" applyBorder="1" applyAlignment="1">
      <alignment vertical="center" wrapText="1" shrinkToFit="1"/>
    </xf>
    <xf numFmtId="0" fontId="55" fillId="0" borderId="1" xfId="3" applyFont="1" applyFill="1" applyBorder="1" applyAlignment="1">
      <alignment horizontal="center" vertical="center" wrapText="1" shrinkToFit="1"/>
    </xf>
    <xf numFmtId="0" fontId="53" fillId="4" borderId="0" xfId="3" applyFont="1" applyFill="1" applyBorder="1" applyAlignment="1">
      <alignment vertical="center" shrinkToFit="1"/>
    </xf>
    <xf numFmtId="0" fontId="55" fillId="0" borderId="0" xfId="3" applyFont="1" applyFill="1" applyBorder="1" applyAlignment="1">
      <alignment horizontal="center" vertical="center" wrapText="1" shrinkToFit="1"/>
    </xf>
    <xf numFmtId="0" fontId="53" fillId="4" borderId="0" xfId="3" applyFont="1" applyFill="1" applyBorder="1" applyAlignment="1">
      <alignment horizontal="right" vertical="center"/>
    </xf>
    <xf numFmtId="0" fontId="53" fillId="0" borderId="0" xfId="3" applyFont="1" applyFill="1" applyBorder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49" fontId="12" fillId="3" borderId="0" xfId="3" applyNumberFormat="1" applyFont="1" applyFill="1" applyBorder="1" applyAlignment="1">
      <alignment horizontal="right" vertical="center" wrapText="1" shrinkToFit="1"/>
    </xf>
    <xf numFmtId="175" fontId="12" fillId="0" borderId="0" xfId="3" applyNumberFormat="1" applyFont="1" applyFill="1" applyBorder="1" applyAlignment="1">
      <alignment horizontal="right" vertical="center" wrapText="1" shrinkToFit="1"/>
    </xf>
    <xf numFmtId="0" fontId="12" fillId="3" borderId="0" xfId="3" applyFont="1" applyFill="1" applyBorder="1" applyAlignment="1">
      <alignment horizontal="right" vertical="center" wrapText="1" shrinkToFit="1"/>
    </xf>
    <xf numFmtId="0" fontId="12" fillId="0" borderId="0" xfId="3" applyFont="1" applyFill="1" applyBorder="1" applyAlignment="1">
      <alignment horizontal="right" vertical="center" wrapText="1" shrinkToFit="1"/>
    </xf>
    <xf numFmtId="0" fontId="3" fillId="4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center" wrapText="1" shrinkToFit="1"/>
    </xf>
    <xf numFmtId="10" fontId="3" fillId="3" borderId="0" xfId="2" applyNumberFormat="1" applyFont="1" applyFill="1" applyBorder="1" applyAlignment="1">
      <alignment horizontal="right" vertical="center" wrapText="1" shrinkToFit="1"/>
    </xf>
    <xf numFmtId="10" fontId="3" fillId="7" borderId="0" xfId="2" applyNumberFormat="1" applyFont="1" applyFill="1" applyBorder="1" applyAlignment="1">
      <alignment horizontal="right" vertical="center" wrapText="1" shrinkToFit="1"/>
    </xf>
    <xf numFmtId="10" fontId="3" fillId="0" borderId="0" xfId="2" applyNumberFormat="1" applyFont="1" applyFill="1" applyBorder="1" applyAlignment="1">
      <alignment horizontal="right" vertical="center" wrapText="1" shrinkToFit="1"/>
    </xf>
    <xf numFmtId="174" fontId="3" fillId="3" borderId="0" xfId="1" applyNumberFormat="1" applyFont="1" applyFill="1" applyBorder="1" applyAlignment="1">
      <alignment horizontal="right" vertical="center" wrapText="1" shrinkToFit="1"/>
    </xf>
    <xf numFmtId="174" fontId="3" fillId="0" borderId="0" xfId="1" applyNumberFormat="1" applyFont="1" applyFill="1" applyBorder="1" applyAlignment="1">
      <alignment horizontal="right" vertical="center" wrapText="1" shrinkToFit="1"/>
    </xf>
    <xf numFmtId="0" fontId="3" fillId="6" borderId="0" xfId="3" applyFont="1" applyFill="1" applyBorder="1" applyAlignment="1">
      <alignment horizontal="left" vertical="center" wrapText="1"/>
    </xf>
    <xf numFmtId="10" fontId="3" fillId="6" borderId="0" xfId="2" applyNumberFormat="1" applyFont="1" applyFill="1" applyBorder="1" applyAlignment="1">
      <alignment horizontal="right" vertical="center" wrapText="1" shrinkToFit="1"/>
    </xf>
    <xf numFmtId="166" fontId="3" fillId="6" borderId="0" xfId="1" applyNumberFormat="1" applyFont="1" applyFill="1" applyBorder="1" applyAlignment="1">
      <alignment horizontal="right" vertical="center" wrapText="1" shrinkToFit="1"/>
    </xf>
    <xf numFmtId="174" fontId="3" fillId="6" borderId="0" xfId="1" applyNumberFormat="1" applyFont="1" applyFill="1" applyBorder="1" applyAlignment="1">
      <alignment horizontal="right" vertical="center" wrapText="1" shrinkToFit="1"/>
    </xf>
    <xf numFmtId="166" fontId="3" fillId="6" borderId="0" xfId="1" applyFont="1" applyFill="1" applyBorder="1" applyAlignment="1">
      <alignment horizontal="right" vertical="center" wrapText="1" shrinkToFit="1"/>
    </xf>
    <xf numFmtId="166" fontId="3" fillId="3" borderId="0" xfId="1" applyFont="1" applyFill="1" applyBorder="1" applyAlignment="1">
      <alignment horizontal="right" vertical="center" wrapText="1" shrinkToFit="1"/>
    </xf>
    <xf numFmtId="0" fontId="3" fillId="4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 wrapText="1" shrinkToFit="1"/>
    </xf>
    <xf numFmtId="0" fontId="3" fillId="6" borderId="0" xfId="3" applyFont="1" applyFill="1" applyBorder="1" applyAlignment="1">
      <alignment vertical="center" wrapText="1"/>
    </xf>
    <xf numFmtId="0" fontId="3" fillId="4" borderId="0" xfId="3" applyFont="1" applyFill="1" applyBorder="1" applyAlignment="1">
      <alignment horizontal="right" vertical="center" wrapText="1" shrinkToFit="1"/>
    </xf>
    <xf numFmtId="0" fontId="3" fillId="0" borderId="0" xfId="3" applyFont="1" applyFill="1" applyBorder="1" applyAlignment="1">
      <alignment horizontal="right" vertical="center" wrapText="1" shrinkToFit="1"/>
    </xf>
    <xf numFmtId="0" fontId="14" fillId="6" borderId="4" xfId="3" applyFont="1" applyFill="1" applyBorder="1" applyAlignment="1">
      <alignment vertical="center" wrapText="1"/>
    </xf>
    <xf numFmtId="0" fontId="14" fillId="0" borderId="4" xfId="3" applyFont="1" applyFill="1" applyBorder="1" applyAlignment="1">
      <alignment vertical="center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0" fontId="3" fillId="0" borderId="4" xfId="2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74" fontId="3" fillId="6" borderId="4" xfId="1" applyNumberFormat="1" applyFont="1" applyFill="1" applyBorder="1" applyAlignment="1">
      <alignment horizontal="right" vertical="center" wrapText="1" shrinkToFit="1"/>
    </xf>
    <xf numFmtId="174" fontId="3" fillId="0" borderId="4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Border="1" applyAlignment="1">
      <alignment vertical="center"/>
    </xf>
    <xf numFmtId="10" fontId="3" fillId="3" borderId="0" xfId="2" applyNumberFormat="1" applyFont="1" applyFill="1" applyBorder="1" applyAlignment="1">
      <alignment horizontal="right" vertical="center"/>
    </xf>
    <xf numFmtId="10" fontId="3" fillId="7" borderId="0" xfId="2" applyNumberFormat="1" applyFont="1" applyFill="1" applyBorder="1" applyAlignment="1">
      <alignment horizontal="right" vertical="center"/>
    </xf>
    <xf numFmtId="10" fontId="3" fillId="0" borderId="0" xfId="2" applyNumberFormat="1" applyFont="1" applyFill="1" applyBorder="1" applyAlignment="1">
      <alignment horizontal="right" vertical="center"/>
    </xf>
    <xf numFmtId="166" fontId="3" fillId="3" borderId="0" xfId="1" applyNumberFormat="1" applyFont="1" applyFill="1" applyBorder="1" applyAlignment="1">
      <alignment horizontal="right" vertical="center"/>
    </xf>
    <xf numFmtId="174" fontId="3" fillId="3" borderId="0" xfId="1" applyNumberFormat="1" applyFont="1" applyFill="1" applyBorder="1" applyAlignment="1">
      <alignment horizontal="right" vertical="center"/>
    </xf>
    <xf numFmtId="174" fontId="3" fillId="0" borderId="0" xfId="1" applyNumberFormat="1" applyFont="1" applyFill="1" applyBorder="1" applyAlignment="1">
      <alignment horizontal="right" vertical="center"/>
    </xf>
    <xf numFmtId="0" fontId="53" fillId="0" borderId="0" xfId="3" applyFont="1" applyFill="1" applyBorder="1" applyAlignment="1">
      <alignment vertical="center" shrinkToFit="1"/>
    </xf>
    <xf numFmtId="0" fontId="13" fillId="4" borderId="0" xfId="0" applyFont="1" applyFill="1" applyAlignment="1">
      <alignment horizontal="centerContinuous" vertical="center" wrapText="1"/>
    </xf>
    <xf numFmtId="165" fontId="57" fillId="4" borderId="0" xfId="0" applyNumberFormat="1" applyFont="1" applyFill="1" applyAlignment="1">
      <alignment horizontal="centerContinuous" vertical="center"/>
    </xf>
    <xf numFmtId="167" fontId="5" fillId="4" borderId="0" xfId="1" applyNumberFormat="1" applyFont="1" applyFill="1" applyBorder="1" applyAlignment="1">
      <alignment horizontal="centerContinuous" vertical="center"/>
    </xf>
    <xf numFmtId="0" fontId="12" fillId="4" borderId="0" xfId="4" applyFont="1" applyFill="1" applyBorder="1" applyAlignment="1">
      <alignment horizontal="right" vertical="center" wrapText="1"/>
    </xf>
    <xf numFmtId="0" fontId="12" fillId="4" borderId="0" xfId="0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 shrinkToFit="1"/>
    </xf>
    <xf numFmtId="165" fontId="13" fillId="0" borderId="2" xfId="1" applyNumberFormat="1" applyFont="1" applyFill="1" applyBorder="1" applyAlignment="1">
      <alignment horizontal="right" vertical="center" wrapText="1" shrinkToFit="1"/>
    </xf>
    <xf numFmtId="0" fontId="9" fillId="3" borderId="4" xfId="0" applyFont="1" applyFill="1" applyBorder="1" applyAlignment="1">
      <alignment horizontal="right" vertical="center" wrapText="1" shrinkToFit="1"/>
    </xf>
    <xf numFmtId="167" fontId="9" fillId="3" borderId="4" xfId="1" applyNumberFormat="1" applyFont="1" applyFill="1" applyBorder="1" applyAlignment="1">
      <alignment horizontal="right" vertical="center" wrapText="1" shrinkToFit="1"/>
    </xf>
    <xf numFmtId="165" fontId="3" fillId="0" borderId="0" xfId="0" applyNumberFormat="1" applyFont="1" applyFill="1" applyAlignment="1">
      <alignment vertical="center"/>
    </xf>
    <xf numFmtId="170" fontId="3" fillId="0" borderId="0" xfId="2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3" fillId="4" borderId="0" xfId="3" applyFont="1" applyFill="1" applyAlignment="1">
      <alignment vertical="center" wrapText="1"/>
    </xf>
    <xf numFmtId="165" fontId="9" fillId="4" borderId="0" xfId="1" applyNumberFormat="1" applyFont="1" applyFill="1" applyBorder="1" applyAlignment="1">
      <alignment horizontal="right" vertical="center" wrapText="1" shrinkToFit="1"/>
    </xf>
    <xf numFmtId="0" fontId="6" fillId="5" borderId="0" xfId="0" applyFont="1" applyFill="1" applyBorder="1" applyAlignment="1">
      <alignment vertical="center" wrapText="1" shrinkToFit="1"/>
    </xf>
    <xf numFmtId="0" fontId="13" fillId="4" borderId="0" xfId="4" applyFont="1" applyFill="1" applyBorder="1" applyAlignment="1">
      <alignment horizontal="right" vertical="center" wrapText="1" shrinkToFit="1"/>
    </xf>
    <xf numFmtId="0" fontId="5" fillId="6" borderId="7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/>
    </xf>
    <xf numFmtId="37" fontId="13" fillId="6" borderId="0" xfId="0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horizontal="right" vertical="center" wrapText="1" shrinkToFit="1"/>
    </xf>
    <xf numFmtId="0" fontId="13" fillId="3" borderId="0" xfId="4" applyFont="1" applyFill="1" applyAlignment="1">
      <alignment horizontal="right" vertical="center" wrapText="1" shrinkToFit="1"/>
    </xf>
    <xf numFmtId="37" fontId="3" fillId="4" borderId="0" xfId="0" applyNumberFormat="1" applyFont="1" applyFill="1" applyAlignment="1">
      <alignment horizontal="right" vertical="center" wrapText="1" shrinkToFit="1"/>
    </xf>
    <xf numFmtId="0" fontId="9" fillId="3" borderId="0" xfId="0" applyFont="1" applyFill="1" applyAlignment="1">
      <alignment horizontal="right" vertical="center" wrapText="1" shrinkToFit="1"/>
    </xf>
    <xf numFmtId="165" fontId="9" fillId="3" borderId="0" xfId="1" applyNumberFormat="1" applyFont="1" applyFill="1" applyBorder="1" applyAlignment="1">
      <alignment horizontal="right" vertical="center" wrapText="1" shrinkToFit="1"/>
    </xf>
    <xf numFmtId="169" fontId="9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Border="1" applyAlignment="1">
      <alignment horizontal="left" vertical="center" wrapText="1" indent="1"/>
    </xf>
    <xf numFmtId="0" fontId="9" fillId="6" borderId="0" xfId="0" applyFont="1" applyFill="1" applyAlignment="1">
      <alignment horizontal="right" vertical="center" wrapText="1" shrinkToFit="1"/>
    </xf>
    <xf numFmtId="176" fontId="3" fillId="6" borderId="0" xfId="5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horizontal="left" vertical="center" wrapText="1" indent="1"/>
    </xf>
    <xf numFmtId="37" fontId="13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Border="1" applyAlignment="1">
      <alignment horizontal="right" vertical="center" wrapText="1" shrinkToFit="1"/>
    </xf>
    <xf numFmtId="176" fontId="3" fillId="3" borderId="0" xfId="5" applyNumberFormat="1" applyFont="1" applyFill="1" applyBorder="1" applyAlignment="1">
      <alignment horizontal="right" vertical="center" wrapText="1" shrinkToFit="1"/>
    </xf>
    <xf numFmtId="37" fontId="13" fillId="3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0" fontId="14" fillId="3" borderId="0" xfId="0" quotePrefix="1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3" fillId="6" borderId="4" xfId="1" applyNumberFormat="1" applyFont="1" applyFill="1" applyBorder="1" applyAlignment="1">
      <alignment horizontal="right" vertical="center" wrapText="1" shrinkToFit="1"/>
    </xf>
    <xf numFmtId="0" fontId="18" fillId="4" borderId="0" xfId="0" applyFont="1" applyFill="1" applyBorder="1" applyAlignment="1">
      <alignment vertical="center" wrapText="1"/>
    </xf>
    <xf numFmtId="0" fontId="7" fillId="3" borderId="0" xfId="0" applyFont="1" applyFill="1" applyBorder="1" applyAlignment="1"/>
    <xf numFmtId="0" fontId="7" fillId="0" borderId="0" xfId="0" applyFont="1" applyFill="1" applyBorder="1" applyAlignment="1"/>
    <xf numFmtId="9" fontId="31" fillId="4" borderId="0" xfId="2" applyFont="1" applyFill="1" applyBorder="1" applyAlignment="1">
      <alignment horizontal="centerContinuous"/>
    </xf>
    <xf numFmtId="0" fontId="5" fillId="4" borderId="0" xfId="0" applyFont="1" applyFill="1" applyBorder="1" applyAlignment="1">
      <alignment horizontal="centerContinuous"/>
    </xf>
    <xf numFmtId="0" fontId="3" fillId="4" borderId="0" xfId="0" applyFont="1" applyFill="1" applyBorder="1"/>
    <xf numFmtId="0" fontId="13" fillId="4" borderId="0" xfId="4" quotePrefix="1" applyFont="1" applyFill="1" applyBorder="1" applyAlignment="1">
      <alignment horizontal="left"/>
    </xf>
    <xf numFmtId="0" fontId="6" fillId="3" borderId="0" xfId="4" applyFont="1" applyFill="1" applyBorder="1" applyAlignment="1">
      <alignment horizontal="center" vertical="center" wrapText="1" shrinkToFit="1"/>
    </xf>
    <xf numFmtId="0" fontId="12" fillId="4" borderId="0" xfId="4" applyFont="1" applyFill="1" applyBorder="1" applyAlignment="1">
      <alignment horizontal="right"/>
    </xf>
    <xf numFmtId="0" fontId="12" fillId="4" borderId="0" xfId="0" applyFont="1" applyFill="1" applyBorder="1" applyAlignment="1">
      <alignment horizontal="right" wrapText="1"/>
    </xf>
    <xf numFmtId="0" fontId="12" fillId="4" borderId="0" xfId="0" applyFont="1" applyFill="1" applyBorder="1" applyAlignment="1">
      <alignment horizontal="right"/>
    </xf>
    <xf numFmtId="0" fontId="12" fillId="3" borderId="0" xfId="0" applyFont="1" applyFill="1" applyBorder="1" applyAlignment="1">
      <alignment horizontal="right"/>
    </xf>
    <xf numFmtId="0" fontId="14" fillId="4" borderId="0" xfId="0" applyFont="1" applyFill="1" applyBorder="1" applyAlignment="1">
      <alignment wrapText="1"/>
    </xf>
    <xf numFmtId="0" fontId="14" fillId="4" borderId="0" xfId="0" applyFont="1" applyFill="1" applyBorder="1"/>
    <xf numFmtId="0" fontId="14" fillId="6" borderId="2" xfId="0" applyFont="1" applyFill="1" applyBorder="1" applyAlignment="1">
      <alignment wrapText="1"/>
    </xf>
    <xf numFmtId="165" fontId="13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3" fillId="3" borderId="0" xfId="0" applyFont="1" applyFill="1" applyBorder="1" applyAlignment="1">
      <alignment horizontal="right" wrapText="1" shrinkToFit="1"/>
    </xf>
    <xf numFmtId="0" fontId="14" fillId="4" borderId="6" xfId="0" applyFont="1" applyFill="1" applyBorder="1" applyAlignment="1">
      <alignment wrapText="1"/>
    </xf>
    <xf numFmtId="165" fontId="13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4" fillId="6" borderId="0" xfId="0" applyFont="1" applyFill="1" applyBorder="1" applyAlignment="1">
      <alignment horizontal="left" wrapText="1"/>
    </xf>
    <xf numFmtId="0" fontId="14" fillId="4" borderId="0" xfId="0" quotePrefix="1" applyFont="1" applyFill="1" applyBorder="1" applyAlignment="1">
      <alignment horizontal="left"/>
    </xf>
    <xf numFmtId="167" fontId="9" fillId="3" borderId="0" xfId="1" applyNumberFormat="1" applyFont="1" applyFill="1" applyBorder="1" applyAlignment="1">
      <alignment horizontal="right" wrapText="1" shrinkToFit="1"/>
    </xf>
    <xf numFmtId="0" fontId="14" fillId="4" borderId="0" xfId="0" applyFont="1" applyFill="1" applyBorder="1" applyAlignment="1">
      <alignment horizontal="left" wrapText="1"/>
    </xf>
    <xf numFmtId="0" fontId="14" fillId="3" borderId="6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left"/>
    </xf>
    <xf numFmtId="165" fontId="13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9" fillId="3" borderId="0" xfId="0" applyNumberFormat="1" applyFont="1" applyFill="1" applyBorder="1" applyAlignment="1">
      <alignment horizontal="right" wrapText="1" shrinkToFit="1"/>
    </xf>
    <xf numFmtId="169" fontId="3" fillId="6" borderId="0" xfId="0" applyNumberFormat="1" applyFont="1" applyFill="1" applyAlignment="1">
      <alignment horizontal="right" wrapText="1" shrinkToFit="1"/>
    </xf>
    <xf numFmtId="165" fontId="13" fillId="0" borderId="2" xfId="1" applyNumberFormat="1" applyFont="1" applyFill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169" fontId="3" fillId="6" borderId="0" xfId="0" applyNumberFormat="1" applyFont="1" applyFill="1" applyBorder="1" applyAlignment="1">
      <alignment horizontal="right" wrapText="1" shrinkToFi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/>
    <xf numFmtId="0" fontId="9" fillId="3" borderId="4" xfId="0" applyFont="1" applyFill="1" applyBorder="1" applyAlignment="1">
      <alignment horizontal="right" wrapText="1" shrinkToFit="1"/>
    </xf>
    <xf numFmtId="167" fontId="9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 applyFill="1"/>
    <xf numFmtId="10" fontId="3" fillId="0" borderId="0" xfId="2" applyNumberFormat="1" applyFont="1" applyFill="1"/>
    <xf numFmtId="170" fontId="3" fillId="0" borderId="0" xfId="2" applyNumberFormat="1" applyFont="1" applyFill="1"/>
    <xf numFmtId="0" fontId="13" fillId="4" borderId="0" xfId="3" applyFont="1" applyFill="1" applyAlignment="1">
      <alignment wrapText="1"/>
    </xf>
    <xf numFmtId="170" fontId="6" fillId="4" borderId="0" xfId="2" applyNumberFormat="1" applyFont="1" applyFill="1" applyBorder="1" applyAlignment="1">
      <alignment horizontal="right" wrapText="1" shrinkToFit="1"/>
    </xf>
    <xf numFmtId="167" fontId="6" fillId="4" borderId="0" xfId="1" applyNumberFormat="1" applyFont="1" applyFill="1" applyBorder="1" applyAlignment="1">
      <alignment horizontal="right" wrapText="1" shrinkToFit="1"/>
    </xf>
    <xf numFmtId="170" fontId="5" fillId="3" borderId="0" xfId="2" applyNumberFormat="1" applyFont="1" applyFill="1" applyBorder="1" applyAlignment="1">
      <alignment horizontal="right" wrapText="1" shrinkToFit="1"/>
    </xf>
    <xf numFmtId="167" fontId="14" fillId="4" borderId="0" xfId="1" applyNumberFormat="1" applyFont="1" applyFill="1" applyBorder="1" applyAlignment="1">
      <alignment horizontal="right" wrapText="1" shrinkToFit="1"/>
    </xf>
    <xf numFmtId="165" fontId="3" fillId="0" borderId="0" xfId="1" applyNumberFormat="1" applyFont="1" applyFill="1" applyBorder="1" applyAlignment="1">
      <alignment horizontal="right" wrapText="1" shrinkToFit="1"/>
    </xf>
    <xf numFmtId="0" fontId="5" fillId="4" borderId="0" xfId="0" applyFont="1" applyFill="1" applyBorder="1" applyAlignment="1">
      <alignment horizontal="right" wrapText="1" shrinkToFit="1"/>
    </xf>
    <xf numFmtId="0" fontId="13" fillId="4" borderId="0" xfId="4" applyFont="1" applyFill="1" applyBorder="1" applyAlignment="1">
      <alignment horizontal="right" wrapText="1" shrinkToFit="1"/>
    </xf>
    <xf numFmtId="0" fontId="3" fillId="4" borderId="0" xfId="4" applyFont="1" applyFill="1" applyBorder="1" applyAlignment="1">
      <alignment horizontal="right" wrapText="1" shrinkToFit="1"/>
    </xf>
    <xf numFmtId="0" fontId="3" fillId="3" borderId="0" xfId="4" applyFont="1" applyFill="1" applyBorder="1" applyAlignment="1">
      <alignment horizontal="right" wrapText="1" shrinkToFit="1"/>
    </xf>
    <xf numFmtId="165" fontId="5" fillId="4" borderId="0" xfId="0" applyNumberFormat="1" applyFont="1" applyFill="1" applyBorder="1" applyAlignment="1">
      <alignment horizontal="right" wrapText="1" shrinkToFit="1"/>
    </xf>
    <xf numFmtId="0" fontId="14" fillId="3" borderId="0" xfId="0" applyFont="1" applyFill="1" applyBorder="1"/>
    <xf numFmtId="37" fontId="13" fillId="6" borderId="0" xfId="0" applyNumberFormat="1" applyFont="1" applyFill="1" applyAlignment="1">
      <alignment horizontal="right" wrapText="1" shrinkToFit="1"/>
    </xf>
    <xf numFmtId="0" fontId="13" fillId="6" borderId="0" xfId="0" applyFont="1" applyFill="1" applyAlignment="1">
      <alignment horizontal="right" wrapText="1" shrinkToFit="1"/>
    </xf>
    <xf numFmtId="0" fontId="13" fillId="6" borderId="0" xfId="0" applyFont="1" applyFill="1" applyBorder="1" applyAlignment="1">
      <alignment horizontal="right" wrapText="1" shrinkToFit="1"/>
    </xf>
    <xf numFmtId="176" fontId="3" fillId="3" borderId="0" xfId="5" applyNumberFormat="1" applyFont="1" applyFill="1" applyBorder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0" fontId="3" fillId="3" borderId="0" xfId="0" applyFont="1" applyFill="1" applyBorder="1" applyAlignment="1">
      <alignment wrapText="1"/>
    </xf>
    <xf numFmtId="0" fontId="53" fillId="3" borderId="0" xfId="0" applyFont="1" applyFill="1" applyBorder="1"/>
    <xf numFmtId="165" fontId="6" fillId="3" borderId="0" xfId="1" applyNumberFormat="1" applyFont="1" applyFill="1" applyBorder="1" applyAlignment="1">
      <alignment horizontal="right" wrapText="1" shrinkToFit="1"/>
    </xf>
    <xf numFmtId="0" fontId="9" fillId="3" borderId="0" xfId="0" applyFont="1" applyFill="1" applyAlignment="1">
      <alignment horizontal="right" wrapText="1" shrinkToFit="1"/>
    </xf>
    <xf numFmtId="169" fontId="9" fillId="3" borderId="0" xfId="0" applyNumberFormat="1" applyFont="1" applyFill="1" applyAlignment="1">
      <alignment horizontal="right" wrapText="1" shrinkToFit="1"/>
    </xf>
    <xf numFmtId="169" fontId="9" fillId="3" borderId="0" xfId="0" applyNumberFormat="1" applyFont="1" applyFill="1" applyBorder="1" applyAlignment="1">
      <alignment horizontal="right" wrapText="1" shrinkToFit="1"/>
    </xf>
    <xf numFmtId="0" fontId="3" fillId="6" borderId="0" xfId="0" applyFont="1" applyFill="1" applyBorder="1" applyAlignment="1">
      <alignment horizontal="left" wrapText="1" indent="1"/>
    </xf>
    <xf numFmtId="0" fontId="9" fillId="6" borderId="0" xfId="0" applyFont="1" applyFill="1" applyAlignment="1">
      <alignment horizontal="right" wrapText="1" shrinkToFit="1"/>
    </xf>
    <xf numFmtId="0" fontId="3" fillId="3" borderId="0" xfId="0" applyFont="1" applyFill="1" applyBorder="1" applyAlignment="1">
      <alignment horizontal="left" wrapText="1" indent="1"/>
    </xf>
    <xf numFmtId="37" fontId="13" fillId="4" borderId="0" xfId="0" applyNumberFormat="1" applyFont="1" applyFill="1" applyAlignment="1">
      <alignment horizontal="right" wrapText="1" shrinkToFit="1"/>
    </xf>
    <xf numFmtId="165" fontId="9" fillId="3" borderId="0" xfId="1" applyNumberFormat="1" applyFont="1" applyFill="1" applyBorder="1" applyAlignment="1">
      <alignment horizontal="right" wrapText="1" shrinkToFit="1"/>
    </xf>
    <xf numFmtId="0" fontId="3" fillId="3" borderId="0" xfId="0" applyFont="1" applyFill="1" applyBorder="1"/>
    <xf numFmtId="165" fontId="13" fillId="3" borderId="0" xfId="1" applyNumberFormat="1" applyFont="1" applyFill="1" applyBorder="1" applyAlignment="1">
      <alignment horizontal="right" wrapText="1" shrinkToFit="1"/>
    </xf>
    <xf numFmtId="0" fontId="3" fillId="3" borderId="0" xfId="0" quotePrefix="1" applyFont="1" applyFill="1" applyBorder="1" applyAlignment="1">
      <alignment horizontal="left" wrapText="1"/>
    </xf>
    <xf numFmtId="0" fontId="13" fillId="3" borderId="0" xfId="0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7" fontId="13" fillId="6" borderId="4" xfId="0" applyNumberFormat="1" applyFont="1" applyFill="1" applyBorder="1" applyAlignment="1">
      <alignment horizontal="right" vertical="center" wrapText="1" shrinkToFit="1"/>
    </xf>
    <xf numFmtId="177" fontId="9" fillId="6" borderId="4" xfId="0" applyNumberFormat="1" applyFont="1" applyFill="1" applyBorder="1" applyAlignment="1">
      <alignment horizontal="right" vertical="center" wrapText="1" shrinkToFit="1"/>
    </xf>
    <xf numFmtId="177" fontId="3" fillId="6" borderId="4" xfId="5" applyNumberFormat="1" applyFont="1" applyFill="1" applyBorder="1" applyAlignment="1">
      <alignment horizontal="right" vertical="center" wrapText="1" shrinkToFit="1"/>
    </xf>
    <xf numFmtId="9" fontId="3" fillId="3" borderId="0" xfId="2" applyFont="1" applyFill="1" applyBorder="1"/>
    <xf numFmtId="9" fontId="13" fillId="3" borderId="0" xfId="2" applyFont="1" applyFill="1" applyBorder="1"/>
    <xf numFmtId="9" fontId="3" fillId="3" borderId="0" xfId="2" applyFont="1" applyFill="1" applyBorder="1" applyAlignment="1"/>
    <xf numFmtId="9" fontId="7" fillId="3" borderId="0" xfId="2" applyFont="1" applyFill="1" applyBorder="1" applyAlignment="1"/>
    <xf numFmtId="0" fontId="25" fillId="3" borderId="0" xfId="4" applyFont="1" applyFill="1" applyBorder="1" applyAlignment="1">
      <alignment vertical="top" wrapText="1"/>
    </xf>
    <xf numFmtId="0" fontId="25" fillId="4" borderId="0" xfId="4" applyFont="1" applyFill="1" applyBorder="1" applyAlignment="1">
      <alignment vertical="top" wrapText="1"/>
    </xf>
    <xf numFmtId="0" fontId="5" fillId="3" borderId="0" xfId="6" applyFont="1" applyFill="1" applyBorder="1" applyAlignment="1">
      <alignment vertical="center"/>
    </xf>
    <xf numFmtId="0" fontId="13" fillId="4" borderId="0" xfId="0" applyFont="1" applyFill="1" applyAlignment="1">
      <alignment horizontal="centerContinuous" vertical="center" shrinkToFit="1"/>
    </xf>
    <xf numFmtId="165" fontId="57" fillId="4" borderId="0" xfId="0" applyNumberFormat="1" applyFont="1" applyFill="1" applyAlignment="1">
      <alignment horizontal="centerContinuous" vertical="center" shrinkToFit="1"/>
    </xf>
    <xf numFmtId="0" fontId="13" fillId="4" borderId="0" xfId="0" applyFont="1" applyFill="1" applyBorder="1" applyAlignment="1">
      <alignment horizontal="centerContinuous" vertical="center" shrinkToFit="1"/>
    </xf>
    <xf numFmtId="0" fontId="13" fillId="4" borderId="0" xfId="0" applyFont="1" applyFill="1" applyBorder="1" applyAlignment="1">
      <alignment horizontal="center" vertical="center"/>
    </xf>
    <xf numFmtId="167" fontId="5" fillId="4" borderId="0" xfId="1" applyNumberFormat="1" applyFont="1" applyFill="1" applyBorder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3" fillId="4" borderId="0" xfId="4" applyFont="1" applyFill="1" applyBorder="1" applyAlignment="1">
      <alignment horizontal="center" vertical="center"/>
    </xf>
    <xf numFmtId="0" fontId="12" fillId="4" borderId="0" xfId="4" applyFont="1" applyFill="1" applyBorder="1" applyAlignment="1">
      <alignment horizontal="right" vertical="center" shrinkToFit="1"/>
    </xf>
    <xf numFmtId="0" fontId="14" fillId="4" borderId="0" xfId="0" applyFont="1" applyFill="1" applyBorder="1" applyAlignment="1">
      <alignment horizontal="right" vertical="center" shrinkToFit="1"/>
    </xf>
    <xf numFmtId="0" fontId="14" fillId="4" borderId="0" xfId="0" quotePrefix="1" applyFont="1" applyFill="1" applyBorder="1" applyAlignment="1">
      <alignment horizontal="right" vertical="center" shrinkToFit="1"/>
    </xf>
    <xf numFmtId="167" fontId="9" fillId="4" borderId="0" xfId="1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horizontal="right" vertical="center" shrinkToFit="1"/>
    </xf>
    <xf numFmtId="0" fontId="3" fillId="4" borderId="0" xfId="0" applyFont="1" applyFill="1" applyBorder="1" applyAlignment="1">
      <alignment horizontal="right" vertical="center" shrinkToFit="1"/>
    </xf>
    <xf numFmtId="43" fontId="9" fillId="4" borderId="0" xfId="0" applyNumberFormat="1" applyFont="1" applyFill="1" applyBorder="1" applyAlignment="1">
      <alignment horizontal="right" vertical="center" wrapText="1" shrinkToFit="1"/>
    </xf>
    <xf numFmtId="0" fontId="3" fillId="0" borderId="4" xfId="0" applyFont="1" applyFill="1" applyBorder="1" applyAlignment="1">
      <alignment horizontal="right" vertical="center" shrinkToFit="1"/>
    </xf>
    <xf numFmtId="170" fontId="5" fillId="4" borderId="0" xfId="2" applyNumberFormat="1" applyFont="1" applyFill="1" applyBorder="1" applyAlignment="1">
      <alignment horizontal="right" vertical="center" wrapText="1" shrinkToFit="1"/>
    </xf>
    <xf numFmtId="0" fontId="6" fillId="3" borderId="0" xfId="0" applyFont="1" applyFill="1" applyBorder="1" applyAlignment="1">
      <alignment vertical="center" wrapText="1"/>
    </xf>
    <xf numFmtId="0" fontId="13" fillId="3" borderId="0" xfId="4" applyFont="1" applyFill="1" applyBorder="1" applyAlignment="1">
      <alignment horizontal="right" vertical="center" wrapText="1" shrinkToFit="1"/>
    </xf>
    <xf numFmtId="0" fontId="5" fillId="6" borderId="0" xfId="0" applyFont="1" applyFill="1" applyBorder="1" applyAlignment="1">
      <alignment vertical="center" wrapText="1"/>
    </xf>
    <xf numFmtId="0" fontId="13" fillId="6" borderId="0" xfId="4" applyFont="1" applyFill="1" applyBorder="1" applyAlignment="1">
      <alignment horizontal="right" vertical="center" wrapText="1" shrinkToFit="1"/>
    </xf>
    <xf numFmtId="169" fontId="3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Border="1" applyAlignment="1">
      <alignment horizontal="right" vertical="center" wrapText="1" shrinkToFit="1"/>
    </xf>
    <xf numFmtId="0" fontId="9" fillId="3" borderId="0" xfId="4" applyFont="1" applyFill="1" applyBorder="1" applyAlignment="1">
      <alignment horizontal="right" vertical="center" wrapText="1" shrinkToFit="1"/>
    </xf>
    <xf numFmtId="165" fontId="3" fillId="3" borderId="0" xfId="4" applyNumberFormat="1" applyFont="1" applyFill="1" applyAlignment="1">
      <alignment horizontal="right" vertical="center" wrapText="1" shrinkToFit="1"/>
    </xf>
    <xf numFmtId="166" fontId="13" fillId="3" borderId="0" xfId="1" applyNumberFormat="1" applyFont="1" applyFill="1" applyBorder="1" applyAlignment="1">
      <alignment horizontal="right" vertical="center" wrapText="1" shrinkToFit="1"/>
    </xf>
    <xf numFmtId="167" fontId="3" fillId="3" borderId="0" xfId="4" applyNumberFormat="1" applyFont="1" applyFill="1" applyBorder="1" applyAlignment="1">
      <alignment horizontal="right" vertical="center" wrapText="1" shrinkToFit="1"/>
    </xf>
    <xf numFmtId="0" fontId="18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Border="1" applyAlignment="1">
      <alignment horizontal="right" vertical="center" wrapText="1" shrinkToFit="1"/>
    </xf>
    <xf numFmtId="167" fontId="3" fillId="6" borderId="0" xfId="4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5" fillId="3" borderId="0" xfId="6" applyFont="1" applyFill="1" applyBorder="1" applyAlignment="1">
      <alignment vertical="center" wrapText="1"/>
    </xf>
    <xf numFmtId="0" fontId="5" fillId="3" borderId="0" xfId="6" applyFont="1" applyFill="1" applyBorder="1" applyAlignment="1">
      <alignment vertical="center" shrinkToFit="1"/>
    </xf>
    <xf numFmtId="0" fontId="7" fillId="3" borderId="0" xfId="6" applyFont="1" applyFill="1" applyBorder="1" applyAlignment="1">
      <alignment vertical="center" wrapText="1"/>
    </xf>
    <xf numFmtId="0" fontId="7" fillId="3" borderId="0" xfId="6" applyFont="1" applyFill="1" applyBorder="1" applyAlignment="1">
      <alignment vertical="center"/>
    </xf>
    <xf numFmtId="0" fontId="7" fillId="3" borderId="0" xfId="6" applyFont="1" applyFill="1" applyBorder="1" applyAlignment="1">
      <alignment vertical="center" shrinkToFit="1"/>
    </xf>
    <xf numFmtId="0" fontId="23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center" vertical="center"/>
    </xf>
    <xf numFmtId="37" fontId="6" fillId="3" borderId="0" xfId="0" applyNumberFormat="1" applyFont="1" applyFill="1" applyAlignment="1">
      <alignment horizontal="right" wrapText="1" shrinkToFit="1"/>
    </xf>
    <xf numFmtId="0" fontId="6" fillId="3" borderId="0" xfId="0" applyFont="1" applyFill="1" applyAlignment="1">
      <alignment horizontal="right" wrapText="1" shrinkToFit="1"/>
    </xf>
    <xf numFmtId="0" fontId="6" fillId="3" borderId="0" xfId="0" applyFont="1" applyFill="1" applyBorder="1" applyAlignment="1">
      <alignment horizontal="right" wrapText="1" shrinkToFit="1"/>
    </xf>
    <xf numFmtId="167" fontId="6" fillId="3" borderId="0" xfId="1" applyNumberFormat="1" applyFont="1" applyFill="1" applyBorder="1" applyAlignment="1">
      <alignment horizontal="right" wrapText="1" shrinkToFit="1"/>
    </xf>
    <xf numFmtId="0" fontId="6" fillId="3" borderId="0" xfId="0" applyFont="1" applyFill="1" applyAlignment="1">
      <alignment horizontal="right" vertical="center" wrapText="1" shrinkToFit="1"/>
    </xf>
    <xf numFmtId="0" fontId="6" fillId="3" borderId="0" xfId="0" applyFont="1" applyFill="1" applyBorder="1" applyAlignment="1">
      <alignment horizontal="right" vertical="center" wrapText="1" shrinkToFit="1"/>
    </xf>
    <xf numFmtId="167" fontId="6" fillId="3" borderId="0" xfId="1" applyNumberFormat="1" applyFont="1" applyFill="1" applyBorder="1" applyAlignment="1">
      <alignment horizontal="right" vertical="center" wrapText="1" shrinkToFit="1"/>
    </xf>
    <xf numFmtId="37" fontId="6" fillId="3" borderId="0" xfId="0" applyNumberFormat="1" applyFont="1" applyFill="1" applyAlignment="1">
      <alignment horizontal="right" vertical="center" wrapText="1" shrinkToFit="1"/>
    </xf>
    <xf numFmtId="176" fontId="6" fillId="3" borderId="0" xfId="5" applyNumberFormat="1" applyFont="1" applyFill="1" applyBorder="1" applyAlignment="1">
      <alignment horizontal="right" vertical="center" wrapText="1" shrinkToFit="1"/>
    </xf>
    <xf numFmtId="0" fontId="42" fillId="4" borderId="5" xfId="4" applyFont="1" applyFill="1" applyBorder="1" applyAlignment="1">
      <alignment horizontal="center"/>
    </xf>
    <xf numFmtId="166" fontId="3" fillId="4" borderId="0" xfId="1" applyNumberFormat="1" applyFont="1" applyFill="1" applyBorder="1" applyAlignment="1">
      <alignment horizontal="right" vertical="center" wrapText="1" shrinkToFit="1"/>
    </xf>
    <xf numFmtId="43" fontId="3" fillId="3" borderId="0" xfId="0" applyNumberFormat="1" applyFont="1" applyFill="1" applyBorder="1" applyAlignment="1">
      <alignment horizontal="right" wrapText="1" shrinkToFit="1"/>
    </xf>
    <xf numFmtId="0" fontId="28" fillId="0" borderId="0" xfId="0" applyFont="1" applyFill="1" applyBorder="1" applyAlignment="1">
      <alignment horizontal="right" vertical="center"/>
    </xf>
    <xf numFmtId="165" fontId="28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0" fontId="5" fillId="0" borderId="0" xfId="2" applyNumberFormat="1" applyFont="1" applyFill="1" applyBorder="1" applyAlignment="1">
      <alignment vertical="center"/>
    </xf>
    <xf numFmtId="174" fontId="14" fillId="0" borderId="0" xfId="1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67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167" fontId="14" fillId="0" borderId="0" xfId="1" applyNumberFormat="1" applyFont="1" applyFill="1" applyBorder="1" applyAlignment="1">
      <alignment horizontal="right" vertical="center"/>
    </xf>
    <xf numFmtId="0" fontId="53" fillId="0" borderId="0" xfId="0" applyFont="1" applyFill="1" applyBorder="1" applyAlignment="1">
      <alignment vertical="center"/>
    </xf>
    <xf numFmtId="167" fontId="13" fillId="0" borderId="0" xfId="1" applyNumberFormat="1" applyFont="1" applyFill="1" applyBorder="1" applyAlignment="1">
      <alignment vertical="center"/>
    </xf>
    <xf numFmtId="43" fontId="3" fillId="0" borderId="0" xfId="4" applyNumberFormat="1" applyFont="1" applyFill="1" applyBorder="1" applyAlignment="1">
      <alignment vertical="center"/>
    </xf>
    <xf numFmtId="169" fontId="3" fillId="0" borderId="0" xfId="0" applyNumberFormat="1" applyFont="1" applyFill="1" applyBorder="1" applyAlignment="1">
      <alignment vertical="center"/>
    </xf>
    <xf numFmtId="43" fontId="3" fillId="0" borderId="0" xfId="0" applyNumberFormat="1" applyFont="1" applyFill="1" applyBorder="1" applyAlignment="1">
      <alignment vertical="center"/>
    </xf>
    <xf numFmtId="0" fontId="38" fillId="0" borderId="0" xfId="0" applyFont="1" applyFill="1" applyBorder="1"/>
    <xf numFmtId="165" fontId="38" fillId="0" borderId="0" xfId="0" applyNumberFormat="1" applyFont="1" applyFill="1" applyBorder="1"/>
    <xf numFmtId="165" fontId="3" fillId="0" borderId="0" xfId="0" applyNumberFormat="1" applyFont="1" applyFill="1" applyBorder="1" applyAlignment="1">
      <alignment vertical="center"/>
    </xf>
    <xf numFmtId="1" fontId="38" fillId="0" borderId="0" xfId="0" applyNumberFormat="1" applyFont="1" applyFill="1" applyBorder="1"/>
    <xf numFmtId="1" fontId="3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quotePrefix="1" applyFont="1" applyFill="1" applyBorder="1" applyAlignment="1">
      <alignment horizontal="right" vertical="center"/>
    </xf>
    <xf numFmtId="165" fontId="3" fillId="0" borderId="0" xfId="1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67" fontId="13" fillId="0" borderId="0" xfId="0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vertical="center"/>
    </xf>
    <xf numFmtId="167" fontId="14" fillId="0" borderId="0" xfId="1" applyNumberFormat="1" applyFont="1" applyFill="1" applyAlignment="1">
      <alignment vertical="center"/>
    </xf>
    <xf numFmtId="168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/>
    <xf numFmtId="0" fontId="3" fillId="0" borderId="0" xfId="0" applyFont="1" applyFill="1" applyAlignment="1"/>
    <xf numFmtId="0" fontId="14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0" xfId="4" applyFont="1" applyFill="1" applyBorder="1" applyAlignment="1">
      <alignment wrapText="1"/>
    </xf>
    <xf numFmtId="165" fontId="3" fillId="0" borderId="0" xfId="1" applyNumberFormat="1" applyFont="1" applyFill="1" applyBorder="1" applyAlignment="1"/>
    <xf numFmtId="0" fontId="3" fillId="0" borderId="0" xfId="0" applyFont="1" applyFill="1" applyBorder="1" applyAlignment="1"/>
    <xf numFmtId="167" fontId="14" fillId="0" borderId="0" xfId="1" applyNumberFormat="1" applyFont="1" applyFill="1" applyBorder="1" applyAlignment="1"/>
    <xf numFmtId="167" fontId="14" fillId="0" borderId="0" xfId="1" applyNumberFormat="1" applyFont="1" applyFill="1" applyBorder="1" applyAlignment="1">
      <alignment horizontal="right"/>
    </xf>
    <xf numFmtId="0" fontId="25" fillId="0" borderId="0" xfId="0" applyFont="1" applyFill="1" applyAlignment="1">
      <alignment vertical="center"/>
    </xf>
    <xf numFmtId="0" fontId="3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70" fontId="3" fillId="0" borderId="0" xfId="2" applyNumberFormat="1" applyFont="1" applyFill="1" applyBorder="1" applyAlignment="1">
      <alignment horizontal="right" vertical="center" wrapText="1" shrinkToFit="1"/>
    </xf>
    <xf numFmtId="165" fontId="13" fillId="0" borderId="0" xfId="0" applyNumberFormat="1" applyFont="1" applyFill="1" applyAlignment="1">
      <alignment horizontal="right" vertical="center" wrapText="1" shrinkToFit="1"/>
    </xf>
    <xf numFmtId="0" fontId="5" fillId="0" borderId="0" xfId="0" applyFont="1" applyFill="1" applyBorder="1" applyAlignment="1">
      <alignment horizontal="right" vertical="center" wrapText="1" shrinkToFit="1"/>
    </xf>
    <xf numFmtId="165" fontId="3" fillId="0" borderId="0" xfId="0" applyNumberFormat="1" applyFont="1" applyFill="1" applyBorder="1" applyAlignment="1">
      <alignment horizontal="right" vertical="center" wrapText="1" shrinkToFit="1"/>
    </xf>
    <xf numFmtId="173" fontId="3" fillId="0" borderId="0" xfId="1" applyNumberFormat="1" applyFont="1" applyFill="1" applyBorder="1" applyAlignment="1">
      <alignment horizontal="right" vertical="center" wrapText="1" shrinkToFit="1"/>
    </xf>
    <xf numFmtId="165" fontId="31" fillId="4" borderId="0" xfId="1" applyNumberFormat="1" applyFont="1" applyFill="1" applyBorder="1" applyAlignment="1">
      <alignment horizontal="right" vertical="center" wrapText="1" shrinkToFit="1"/>
    </xf>
    <xf numFmtId="170" fontId="31" fillId="4" borderId="0" xfId="2" applyNumberFormat="1" applyFont="1" applyFill="1" applyBorder="1" applyAlignment="1">
      <alignment horizontal="righ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3" fillId="0" borderId="0" xfId="3" applyFont="1" applyFill="1" applyAlignment="1"/>
    <xf numFmtId="0" fontId="3" fillId="0" borderId="0" xfId="3" applyFont="1" applyFill="1"/>
    <xf numFmtId="0" fontId="4" fillId="0" borderId="0" xfId="3" applyFont="1" applyFill="1" applyBorder="1"/>
    <xf numFmtId="0" fontId="5" fillId="0" borderId="0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centerContinuous"/>
    </xf>
    <xf numFmtId="0" fontId="3" fillId="0" borderId="0" xfId="3" applyFont="1" applyFill="1" applyAlignment="1">
      <alignment horizontal="centerContinuous"/>
    </xf>
    <xf numFmtId="0" fontId="4" fillId="0" borderId="0" xfId="3" applyFont="1" applyFill="1" applyBorder="1" applyAlignment="1">
      <alignment horizontal="centerContinuous"/>
    </xf>
    <xf numFmtId="0" fontId="9" fillId="0" borderId="0" xfId="3" applyFont="1" applyFill="1" applyAlignment="1">
      <alignment horizontal="right" wrapText="1" shrinkToFit="1"/>
    </xf>
    <xf numFmtId="0" fontId="9" fillId="0" borderId="0" xfId="3" applyFont="1" applyFill="1"/>
    <xf numFmtId="0" fontId="9" fillId="0" borderId="0" xfId="3" applyFont="1" applyFill="1" applyBorder="1" applyAlignment="1">
      <alignment horizontal="right" wrapText="1" shrinkToFit="1"/>
    </xf>
    <xf numFmtId="0" fontId="9" fillId="0" borderId="0" xfId="3" applyFont="1" applyFill="1" applyBorder="1"/>
    <xf numFmtId="0" fontId="5" fillId="0" borderId="0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0" fontId="13" fillId="0" borderId="0" xfId="3" applyFont="1" applyFill="1" applyBorder="1" applyAlignment="1">
      <alignment horizontal="right"/>
    </xf>
    <xf numFmtId="165" fontId="3" fillId="0" borderId="0" xfId="3" applyNumberFormat="1" applyFont="1" applyFill="1" applyBorder="1"/>
    <xf numFmtId="165" fontId="9" fillId="0" borderId="0" xfId="3" applyNumberFormat="1" applyFont="1" applyFill="1" applyAlignment="1">
      <alignment horizontal="right" wrapText="1" shrinkToFit="1"/>
    </xf>
    <xf numFmtId="167" fontId="14" fillId="0" borderId="0" xfId="1" applyNumberFormat="1" applyFont="1" applyFill="1" applyBorder="1"/>
    <xf numFmtId="168" fontId="4" fillId="0" borderId="0" xfId="3" applyNumberFormat="1" applyFont="1" applyFill="1" applyBorder="1" applyAlignment="1">
      <alignment horizontal="centerContinuous"/>
    </xf>
    <xf numFmtId="1" fontId="3" fillId="0" borderId="0" xfId="3" applyNumberFormat="1" applyFont="1" applyFill="1"/>
    <xf numFmtId="165" fontId="3" fillId="0" borderId="0" xfId="1" applyNumberFormat="1" applyFont="1" applyFill="1"/>
    <xf numFmtId="43" fontId="3" fillId="0" borderId="0" xfId="3" applyNumberFormat="1" applyFont="1" applyFill="1"/>
    <xf numFmtId="165" fontId="9" fillId="0" borderId="0" xfId="3" applyNumberFormat="1" applyFont="1" applyFill="1"/>
    <xf numFmtId="165" fontId="3" fillId="0" borderId="0" xfId="3" applyNumberFormat="1" applyFont="1" applyFill="1" applyBorder="1" applyAlignment="1">
      <alignment horizontal="center"/>
    </xf>
    <xf numFmtId="9" fontId="3" fillId="0" borderId="0" xfId="2" applyNumberFormat="1" applyFont="1" applyFill="1"/>
    <xf numFmtId="165" fontId="3" fillId="0" borderId="0" xfId="3" applyNumberFormat="1" applyFont="1" applyFill="1"/>
    <xf numFmtId="165" fontId="5" fillId="0" borderId="0" xfId="1" applyNumberFormat="1" applyFont="1" applyFill="1" applyBorder="1"/>
    <xf numFmtId="165" fontId="5" fillId="0" borderId="0" xfId="1" applyNumberFormat="1" applyFont="1" applyFill="1"/>
    <xf numFmtId="167" fontId="16" fillId="0" borderId="0" xfId="1" applyNumberFormat="1" applyFont="1" applyFill="1" applyBorder="1"/>
    <xf numFmtId="165" fontId="5" fillId="0" borderId="0" xfId="3" applyNumberFormat="1" applyFont="1" applyFill="1" applyBorder="1" applyAlignment="1">
      <alignment horizontal="center"/>
    </xf>
    <xf numFmtId="0" fontId="17" fillId="0" borderId="0" xfId="3" applyFont="1" applyFill="1" applyBorder="1"/>
    <xf numFmtId="165" fontId="3" fillId="0" borderId="0" xfId="1" applyNumberFormat="1" applyFont="1" applyFill="1" applyBorder="1"/>
    <xf numFmtId="165" fontId="3" fillId="0" borderId="0" xfId="2" applyNumberFormat="1" applyFont="1" applyFill="1"/>
    <xf numFmtId="0" fontId="17" fillId="0" borderId="0" xfId="3" applyFont="1" applyFill="1"/>
    <xf numFmtId="167" fontId="3" fillId="0" borderId="0" xfId="1" applyNumberFormat="1" applyFont="1" applyFill="1"/>
    <xf numFmtId="165" fontId="17" fillId="0" borderId="0" xfId="3" applyNumberFormat="1" applyFont="1" applyFill="1"/>
    <xf numFmtId="165" fontId="17" fillId="0" borderId="0" xfId="1" applyNumberFormat="1" applyFont="1" applyFill="1"/>
    <xf numFmtId="0" fontId="3" fillId="0" borderId="0" xfId="3" applyFont="1" applyFill="1" applyBorder="1" applyAlignment="1">
      <alignment horizontal="right" wrapText="1" shrinkToFit="1"/>
    </xf>
    <xf numFmtId="0" fontId="5" fillId="0" borderId="0" xfId="3" applyFont="1" applyFill="1" applyBorder="1"/>
    <xf numFmtId="0" fontId="13" fillId="0" borderId="0" xfId="3" applyFont="1" applyFill="1" applyBorder="1"/>
    <xf numFmtId="0" fontId="9" fillId="0" borderId="0" xfId="0" applyFont="1" applyFill="1" applyBorder="1" applyAlignment="1">
      <alignment horizontal="right" wrapText="1" shrinkToFit="1"/>
    </xf>
    <xf numFmtId="0" fontId="9" fillId="0" borderId="0" xfId="0" applyFont="1" applyFill="1" applyBorder="1" applyAlignment="1">
      <alignment horizontal="centerContinuous"/>
    </xf>
    <xf numFmtId="165" fontId="3" fillId="0" borderId="0" xfId="1" applyNumberFormat="1" applyFont="1" applyFill="1" applyBorder="1" applyAlignment="1">
      <alignment horizontal="centerContinuous"/>
    </xf>
    <xf numFmtId="0" fontId="22" fillId="0" borderId="0" xfId="0" applyFont="1" applyFill="1" applyBorder="1" applyAlignment="1">
      <alignment horizontal="right" wrapText="1" shrinkToFit="1"/>
    </xf>
    <xf numFmtId="0" fontId="22" fillId="0" borderId="0" xfId="0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right" wrapText="1" shrinkToFit="1"/>
    </xf>
    <xf numFmtId="165" fontId="9" fillId="0" borderId="0" xfId="1" applyNumberFormat="1" applyFont="1" applyFill="1" applyBorder="1"/>
    <xf numFmtId="170" fontId="9" fillId="0" borderId="0" xfId="2" applyNumberFormat="1" applyFont="1" applyFill="1" applyBorder="1" applyAlignment="1">
      <alignment horizontal="right" wrapText="1" shrinkToFit="1"/>
    </xf>
    <xf numFmtId="170" fontId="9" fillId="0" borderId="0" xfId="2" applyNumberFormat="1" applyFont="1" applyFill="1" applyBorder="1"/>
    <xf numFmtId="0" fontId="16" fillId="0" borderId="0" xfId="3" applyFont="1" applyFill="1"/>
    <xf numFmtId="170" fontId="9" fillId="0" borderId="0" xfId="0" applyNumberFormat="1" applyFont="1" applyFill="1" applyBorder="1" applyAlignment="1">
      <alignment horizontal="right" wrapText="1" shrinkToFit="1"/>
    </xf>
    <xf numFmtId="170" fontId="9" fillId="0" borderId="0" xfId="0" applyNumberFormat="1" applyFont="1" applyFill="1" applyBorder="1"/>
    <xf numFmtId="0" fontId="9" fillId="0" borderId="0" xfId="0" applyFont="1" applyFill="1" applyBorder="1"/>
    <xf numFmtId="9" fontId="16" fillId="0" borderId="0" xfId="2" applyFont="1" applyFill="1" applyBorder="1"/>
    <xf numFmtId="0" fontId="9" fillId="0" borderId="0" xfId="0" applyFont="1" applyFill="1" applyAlignment="1">
      <alignment horizontal="right" wrapText="1" shrinkToFit="1"/>
    </xf>
    <xf numFmtId="0" fontId="9" fillId="0" borderId="0" xfId="0" applyFont="1" applyFill="1"/>
    <xf numFmtId="165" fontId="6" fillId="0" borderId="0" xfId="1" applyNumberFormat="1" applyFont="1" applyFill="1" applyBorder="1" applyAlignment="1">
      <alignment horizontal="right" wrapText="1" shrinkToFit="1"/>
    </xf>
    <xf numFmtId="165" fontId="6" fillId="0" borderId="0" xfId="1" applyNumberFormat="1" applyFont="1" applyFill="1" applyBorder="1" applyAlignment="1">
      <alignment horizontal="right"/>
    </xf>
    <xf numFmtId="0" fontId="6" fillId="0" borderId="0" xfId="3" applyFont="1" applyFill="1" applyBorder="1" applyAlignment="1">
      <alignment horizontal="right" wrapText="1" shrinkToFit="1"/>
    </xf>
    <xf numFmtId="0" fontId="6" fillId="0" borderId="0" xfId="3" applyFont="1" applyFill="1" applyBorder="1"/>
    <xf numFmtId="0" fontId="3" fillId="0" borderId="0" xfId="3" applyFont="1" applyFill="1" applyAlignment="1">
      <alignment wrapText="1"/>
    </xf>
    <xf numFmtId="0" fontId="13" fillId="0" borderId="0" xfId="0" applyFont="1" applyFill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3" fillId="0" borderId="0" xfId="0" applyNumberFormat="1" applyFont="1" applyFill="1"/>
    <xf numFmtId="9" fontId="3" fillId="0" borderId="0" xfId="2" applyFont="1" applyFill="1" applyBorder="1"/>
    <xf numFmtId="0" fontId="25" fillId="0" borderId="0" xfId="0" applyFont="1" applyFill="1" applyBorder="1"/>
    <xf numFmtId="0" fontId="3" fillId="0" borderId="0" xfId="0" applyFont="1" applyFill="1" applyAlignment="1">
      <alignment vertical="center" wrapText="1"/>
    </xf>
    <xf numFmtId="0" fontId="3" fillId="0" borderId="0" xfId="3" applyFont="1" applyFill="1" applyAlignment="1">
      <alignment vertical="center"/>
    </xf>
    <xf numFmtId="0" fontId="3" fillId="0" borderId="0" xfId="3" applyFont="1" applyFill="1" applyAlignment="1">
      <alignment horizontal="right" vertical="center"/>
    </xf>
    <xf numFmtId="0" fontId="53" fillId="0" borderId="0" xfId="3" applyFont="1" applyFill="1" applyBorder="1" applyAlignment="1">
      <alignment vertical="center" wrapText="1"/>
    </xf>
    <xf numFmtId="0" fontId="25" fillId="4" borderId="0" xfId="4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 shrinkToFit="1"/>
    </xf>
    <xf numFmtId="0" fontId="6" fillId="2" borderId="0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 shrinkToFit="1"/>
    </xf>
    <xf numFmtId="0" fontId="23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24" fillId="4" borderId="0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/>
    </xf>
    <xf numFmtId="0" fontId="37" fillId="4" borderId="0" xfId="3" applyFont="1" applyFill="1" applyBorder="1" applyAlignment="1">
      <alignment horizontal="center"/>
    </xf>
    <xf numFmtId="0" fontId="40" fillId="4" borderId="0" xfId="3" applyFont="1" applyFill="1" applyBorder="1" applyAlignment="1">
      <alignment horizontal="center" wrapText="1"/>
    </xf>
    <xf numFmtId="0" fontId="40" fillId="0" borderId="0" xfId="3" applyFont="1" applyFill="1" applyBorder="1" applyAlignment="1">
      <alignment horizontal="center"/>
    </xf>
    <xf numFmtId="0" fontId="41" fillId="4" borderId="0" xfId="3" applyFont="1" applyFill="1" applyBorder="1" applyAlignment="1">
      <alignment horizontal="center"/>
    </xf>
    <xf numFmtId="0" fontId="42" fillId="4" borderId="0" xfId="4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23" fillId="4" borderId="0" xfId="3" applyFont="1" applyFill="1" applyAlignment="1">
      <alignment horizontal="left" wrapText="1"/>
    </xf>
    <xf numFmtId="17" fontId="12" fillId="4" borderId="2" xfId="0" applyNumberFormat="1" applyFont="1" applyFill="1" applyBorder="1" applyAlignment="1">
      <alignment horizontal="center" wrapText="1" shrinkToFit="1"/>
    </xf>
    <xf numFmtId="0" fontId="23" fillId="4" borderId="0" xfId="3" applyFont="1" applyFill="1" applyAlignment="1">
      <alignment horizontal="left"/>
    </xf>
    <xf numFmtId="0" fontId="23" fillId="4" borderId="0" xfId="0" applyFont="1" applyFill="1" applyBorder="1" applyAlignment="1">
      <alignment horizontal="left" vertical="center" wrapText="1"/>
    </xf>
    <xf numFmtId="0" fontId="25" fillId="4" borderId="0" xfId="4" applyFont="1" applyFill="1" applyBorder="1" applyAlignment="1">
      <alignment horizontal="left" vertical="top" wrapText="1"/>
    </xf>
    <xf numFmtId="0" fontId="6" fillId="5" borderId="0" xfId="4" applyFont="1" applyFill="1" applyBorder="1" applyAlignment="1">
      <alignment horizontal="center" vertical="center" wrapText="1" shrinkToFit="1"/>
    </xf>
    <xf numFmtId="0" fontId="6" fillId="5" borderId="0" xfId="4" applyFont="1" applyFill="1" applyBorder="1" applyAlignment="1">
      <alignment horizontal="center" vertical="center" shrinkToFit="1"/>
    </xf>
    <xf numFmtId="0" fontId="54" fillId="4" borderId="0" xfId="0" applyFont="1" applyFill="1" applyBorder="1" applyAlignment="1">
      <alignment horizontal="left" vertical="center" wrapText="1"/>
    </xf>
    <xf numFmtId="0" fontId="25" fillId="4" borderId="0" xfId="3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5" borderId="0" xfId="3" applyFont="1" applyFill="1" applyBorder="1" applyAlignment="1">
      <alignment horizontal="center" vertical="center"/>
    </xf>
    <xf numFmtId="14" fontId="55" fillId="0" borderId="1" xfId="3" applyNumberFormat="1" applyFont="1" applyFill="1" applyBorder="1" applyAlignment="1">
      <alignment horizontal="center" vertical="center" wrapText="1" shrinkToFit="1"/>
    </xf>
    <xf numFmtId="17" fontId="55" fillId="0" borderId="1" xfId="3" applyNumberFormat="1" applyFont="1" applyFill="1" applyBorder="1" applyAlignment="1">
      <alignment horizontal="center" vertical="center" wrapText="1" shrinkToFit="1"/>
    </xf>
    <xf numFmtId="0" fontId="55" fillId="0" borderId="1" xfId="3" applyFont="1" applyFill="1" applyBorder="1" applyAlignment="1">
      <alignment horizontal="center" vertical="center" wrapText="1" shrinkToFit="1"/>
    </xf>
  </cellXfs>
  <cellStyles count="7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12700</xdr:rowOff>
        </xdr:from>
        <xdr:to>
          <xdr:col>5</xdr:col>
          <xdr:colOff>0</xdr:colOff>
          <xdr:row>57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1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12700</xdr:rowOff>
        </xdr:from>
        <xdr:to>
          <xdr:col>5</xdr:col>
          <xdr:colOff>0</xdr:colOff>
          <xdr:row>57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4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58</xdr:row>
          <xdr:rowOff>0</xdr:rowOff>
        </xdr:from>
        <xdr:to>
          <xdr:col>4</xdr:col>
          <xdr:colOff>0</xdr:colOff>
          <xdr:row>58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8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showGridLines="0" tabSelected="1" zoomScaleNormal="100" zoomScaleSheetLayoutView="80" workbookViewId="0">
      <selection sqref="A1:O1"/>
    </sheetView>
  </sheetViews>
  <sheetFormatPr defaultColWidth="9.81640625" defaultRowHeight="10.5" x14ac:dyDescent="0.25"/>
  <cols>
    <col min="1" max="1" width="42.7265625" style="675" customWidth="1"/>
    <col min="2" max="2" width="1.7265625" style="258" customWidth="1"/>
    <col min="3" max="8" width="7.7265625" style="258" customWidth="1"/>
    <col min="9" max="9" width="2.7265625" style="258" customWidth="1"/>
    <col min="10" max="15" width="7.7265625" style="258" customWidth="1"/>
    <col min="16" max="16" width="11.7265625" style="631" customWidth="1"/>
    <col min="17" max="17" width="10.54296875" style="631" bestFit="1" customWidth="1"/>
    <col min="18" max="16384" width="9.81640625" style="631"/>
  </cols>
  <sheetData>
    <row r="1" spans="1:20" s="459" customFormat="1" ht="11.15" customHeight="1" x14ac:dyDescent="0.25">
      <c r="A1" s="763" t="s">
        <v>0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655"/>
    </row>
    <row r="2" spans="1:20" s="459" customFormat="1" ht="11.15" customHeight="1" x14ac:dyDescent="0.25">
      <c r="A2" s="764" t="s">
        <v>50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656"/>
    </row>
    <row r="3" spans="1:20" s="459" customFormat="1" ht="11.15" customHeight="1" x14ac:dyDescent="0.25">
      <c r="A3" s="765" t="s">
        <v>51</v>
      </c>
      <c r="B3" s="765"/>
      <c r="C3" s="765"/>
      <c r="D3" s="765"/>
      <c r="E3" s="765"/>
      <c r="F3" s="765"/>
      <c r="G3" s="765"/>
      <c r="H3" s="765"/>
      <c r="I3" s="765"/>
      <c r="J3" s="765"/>
      <c r="K3" s="765"/>
      <c r="L3" s="765"/>
      <c r="M3" s="765"/>
      <c r="N3" s="765"/>
      <c r="O3" s="765"/>
      <c r="P3" s="656"/>
    </row>
    <row r="4" spans="1:20" s="459" customFormat="1" ht="11.15" customHeight="1" x14ac:dyDescent="0.25">
      <c r="A4" s="113"/>
      <c r="B4" s="114"/>
      <c r="C4" s="115"/>
      <c r="D4" s="115"/>
      <c r="E4" s="115"/>
      <c r="F4" s="114"/>
      <c r="G4" s="114"/>
      <c r="H4" s="116"/>
      <c r="I4" s="115"/>
      <c r="J4" s="114"/>
      <c r="K4" s="117"/>
      <c r="L4" s="118"/>
      <c r="M4" s="119"/>
      <c r="N4" s="120"/>
      <c r="O4" s="114"/>
    </row>
    <row r="5" spans="1:20" ht="15" customHeight="1" x14ac:dyDescent="0.25">
      <c r="A5" s="121"/>
      <c r="B5" s="122"/>
      <c r="C5" s="766" t="s">
        <v>52</v>
      </c>
      <c r="D5" s="766"/>
      <c r="E5" s="766"/>
      <c r="F5" s="766"/>
      <c r="G5" s="766"/>
      <c r="H5" s="766"/>
      <c r="I5" s="123"/>
      <c r="J5" s="766" t="s">
        <v>53</v>
      </c>
      <c r="K5" s="766"/>
      <c r="L5" s="766"/>
      <c r="M5" s="766"/>
      <c r="N5" s="766"/>
      <c r="O5" s="766"/>
    </row>
    <row r="6" spans="1:20" s="657" customFormat="1" ht="15" customHeight="1" x14ac:dyDescent="0.25">
      <c r="A6" s="125"/>
      <c r="B6" s="126"/>
      <c r="C6" s="127">
        <v>2018</v>
      </c>
      <c r="D6" s="127" t="s">
        <v>54</v>
      </c>
      <c r="E6" s="127">
        <v>2017</v>
      </c>
      <c r="F6" s="127" t="s">
        <v>54</v>
      </c>
      <c r="G6" s="127" t="s">
        <v>6</v>
      </c>
      <c r="H6" s="127" t="s">
        <v>55</v>
      </c>
      <c r="I6" s="127"/>
      <c r="J6" s="127">
        <v>2018</v>
      </c>
      <c r="K6" s="127" t="s">
        <v>54</v>
      </c>
      <c r="L6" s="127">
        <v>2017</v>
      </c>
      <c r="M6" s="127" t="s">
        <v>54</v>
      </c>
      <c r="N6" s="127" t="s">
        <v>6</v>
      </c>
      <c r="O6" s="127" t="s">
        <v>55</v>
      </c>
      <c r="R6" s="658"/>
      <c r="S6" s="658"/>
    </row>
    <row r="7" spans="1:20" s="459" customFormat="1" ht="13" customHeight="1" x14ac:dyDescent="0.25">
      <c r="A7" s="129" t="s">
        <v>56</v>
      </c>
      <c r="B7" s="130"/>
      <c r="C7" s="131">
        <v>124708</v>
      </c>
      <c r="D7" s="132">
        <v>100</v>
      </c>
      <c r="E7" s="131">
        <v>114801</v>
      </c>
      <c r="F7" s="132">
        <v>100</v>
      </c>
      <c r="G7" s="132">
        <v>8.6297157690264026</v>
      </c>
      <c r="H7" s="133">
        <v>8.9066411122411751</v>
      </c>
      <c r="I7" s="134"/>
      <c r="J7" s="131">
        <v>240046</v>
      </c>
      <c r="K7" s="132">
        <v>100</v>
      </c>
      <c r="L7" s="131">
        <v>224020</v>
      </c>
      <c r="M7" s="132">
        <v>100</v>
      </c>
      <c r="N7" s="132">
        <v>7.1538255512900717</v>
      </c>
      <c r="O7" s="133">
        <v>7.0961272653738749</v>
      </c>
      <c r="P7" s="659"/>
    </row>
    <row r="8" spans="1:20" s="459" customFormat="1" ht="13" customHeight="1" x14ac:dyDescent="0.25">
      <c r="A8" s="136" t="s">
        <v>57</v>
      </c>
      <c r="B8" s="130"/>
      <c r="C8" s="55">
        <v>78991</v>
      </c>
      <c r="D8" s="137">
        <v>63.3</v>
      </c>
      <c r="E8" s="55">
        <v>72597</v>
      </c>
      <c r="F8" s="137">
        <v>63.2</v>
      </c>
      <c r="G8" s="137">
        <v>8.8075264818105339</v>
      </c>
      <c r="H8" s="137"/>
      <c r="I8" s="134"/>
      <c r="J8" s="55">
        <v>152964</v>
      </c>
      <c r="K8" s="137">
        <v>63.7</v>
      </c>
      <c r="L8" s="55">
        <v>142916</v>
      </c>
      <c r="M8" s="137">
        <v>63.8</v>
      </c>
      <c r="N8" s="137">
        <v>7.0307033502197136</v>
      </c>
      <c r="O8" s="137"/>
    </row>
    <row r="9" spans="1:20" s="459" customFormat="1" ht="13" customHeight="1" x14ac:dyDescent="0.25">
      <c r="A9" s="138" t="s">
        <v>58</v>
      </c>
      <c r="B9" s="130"/>
      <c r="C9" s="139">
        <v>45717</v>
      </c>
      <c r="D9" s="140">
        <v>36.700000000000003</v>
      </c>
      <c r="E9" s="139">
        <v>42204</v>
      </c>
      <c r="F9" s="140">
        <v>36.799999999999997</v>
      </c>
      <c r="G9" s="140">
        <v>8.323855558714822</v>
      </c>
      <c r="H9" s="141"/>
      <c r="I9" s="134"/>
      <c r="J9" s="139">
        <v>87082</v>
      </c>
      <c r="K9" s="140">
        <v>36.299999999999997</v>
      </c>
      <c r="L9" s="139">
        <v>81104</v>
      </c>
      <c r="M9" s="140">
        <v>36.200000000000003</v>
      </c>
      <c r="N9" s="140">
        <v>7.3707831919510802</v>
      </c>
      <c r="O9" s="142"/>
      <c r="Q9" s="457"/>
      <c r="R9" s="457"/>
    </row>
    <row r="10" spans="1:20" s="459" customFormat="1" ht="13" customHeight="1" x14ac:dyDescent="0.25">
      <c r="A10" s="144" t="s">
        <v>59</v>
      </c>
      <c r="B10" s="145"/>
      <c r="C10" s="146">
        <v>4902</v>
      </c>
      <c r="D10" s="147">
        <v>3.9</v>
      </c>
      <c r="E10" s="146">
        <v>3972</v>
      </c>
      <c r="F10" s="147">
        <v>3.5</v>
      </c>
      <c r="G10" s="147">
        <v>23.413897280966765</v>
      </c>
      <c r="H10" s="147"/>
      <c r="I10" s="134"/>
      <c r="J10" s="146">
        <v>9194</v>
      </c>
      <c r="K10" s="147">
        <v>3.8</v>
      </c>
      <c r="L10" s="146">
        <v>8093</v>
      </c>
      <c r="M10" s="147">
        <v>3.6</v>
      </c>
      <c r="N10" s="147">
        <v>13.604349437785746</v>
      </c>
      <c r="O10" s="147"/>
      <c r="Q10" s="457"/>
      <c r="R10" s="457"/>
    </row>
    <row r="11" spans="1:20" s="459" customFormat="1" ht="13" customHeight="1" x14ac:dyDescent="0.25">
      <c r="A11" s="148" t="s">
        <v>60</v>
      </c>
      <c r="B11" s="145"/>
      <c r="C11" s="131">
        <v>29477</v>
      </c>
      <c r="D11" s="132">
        <v>23.700000000000003</v>
      </c>
      <c r="E11" s="131">
        <v>27615</v>
      </c>
      <c r="F11" s="132">
        <v>23.999999999999993</v>
      </c>
      <c r="G11" s="132">
        <v>6.742712294043085</v>
      </c>
      <c r="H11" s="133"/>
      <c r="I11" s="134"/>
      <c r="J11" s="131">
        <v>57940</v>
      </c>
      <c r="K11" s="132">
        <v>24.200000000000003</v>
      </c>
      <c r="L11" s="131">
        <v>54445</v>
      </c>
      <c r="M11" s="132">
        <v>24.300000000000004</v>
      </c>
      <c r="N11" s="132">
        <v>6.4193222518137638</v>
      </c>
      <c r="O11" s="149"/>
      <c r="Q11" s="457"/>
      <c r="R11" s="457"/>
    </row>
    <row r="12" spans="1:20" s="459" customFormat="1" ht="13" customHeight="1" x14ac:dyDescent="0.25">
      <c r="A12" s="136" t="s">
        <v>63</v>
      </c>
      <c r="B12" s="152"/>
      <c r="C12" s="55">
        <v>605</v>
      </c>
      <c r="D12" s="137">
        <v>0.5</v>
      </c>
      <c r="E12" s="55">
        <v>192</v>
      </c>
      <c r="F12" s="137">
        <v>0.2</v>
      </c>
      <c r="G12" s="137" t="s">
        <v>176</v>
      </c>
      <c r="H12" s="137"/>
      <c r="I12" s="134"/>
      <c r="J12" s="55">
        <v>806</v>
      </c>
      <c r="K12" s="137">
        <v>0.3</v>
      </c>
      <c r="L12" s="55">
        <v>-142</v>
      </c>
      <c r="M12" s="137">
        <v>-0.1</v>
      </c>
      <c r="N12" s="137" t="s">
        <v>176</v>
      </c>
      <c r="O12" s="137"/>
      <c r="Q12" s="457"/>
      <c r="R12" s="457"/>
    </row>
    <row r="13" spans="1:20" s="459" customFormat="1" ht="13" customHeight="1" x14ac:dyDescent="0.25">
      <c r="A13" s="153" t="s">
        <v>64</v>
      </c>
      <c r="B13" s="154"/>
      <c r="C13" s="139">
        <v>10733</v>
      </c>
      <c r="D13" s="140">
        <v>8.6</v>
      </c>
      <c r="E13" s="139">
        <v>10425</v>
      </c>
      <c r="F13" s="140">
        <v>9.1</v>
      </c>
      <c r="G13" s="140">
        <v>2.9544364508393262</v>
      </c>
      <c r="H13" s="141">
        <v>-1.1745642067963136</v>
      </c>
      <c r="I13" s="151"/>
      <c r="J13" s="139">
        <v>19142</v>
      </c>
      <c r="K13" s="140">
        <v>8</v>
      </c>
      <c r="L13" s="139">
        <v>18708</v>
      </c>
      <c r="M13" s="140">
        <v>8.4</v>
      </c>
      <c r="N13" s="140">
        <v>2.3198631601453856</v>
      </c>
      <c r="O13" s="141">
        <v>-1.0124819960198983</v>
      </c>
      <c r="Q13" s="457"/>
      <c r="R13" s="457"/>
    </row>
    <row r="14" spans="1:20" s="459" customFormat="1" ht="13" customHeight="1" x14ac:dyDescent="0.25">
      <c r="A14" s="156" t="s">
        <v>65</v>
      </c>
      <c r="B14" s="130"/>
      <c r="C14" s="157">
        <v>415</v>
      </c>
      <c r="D14" s="158"/>
      <c r="E14" s="157">
        <v>1376</v>
      </c>
      <c r="F14" s="159"/>
      <c r="G14" s="159">
        <v>-69.840116279069761</v>
      </c>
      <c r="H14" s="159"/>
      <c r="I14" s="151"/>
      <c r="J14" s="157">
        <v>603</v>
      </c>
      <c r="K14" s="158"/>
      <c r="L14" s="157">
        <v>-1079</v>
      </c>
      <c r="M14" s="159"/>
      <c r="N14" s="159">
        <v>-155.88507877664503</v>
      </c>
      <c r="O14" s="159"/>
      <c r="Q14" s="457"/>
      <c r="R14" s="457"/>
      <c r="T14" s="660"/>
    </row>
    <row r="15" spans="1:20" s="459" customFormat="1" ht="13" customHeight="1" x14ac:dyDescent="0.25">
      <c r="A15" s="160" t="s">
        <v>66</v>
      </c>
      <c r="B15" s="145"/>
      <c r="C15" s="131">
        <v>2292</v>
      </c>
      <c r="D15" s="161"/>
      <c r="E15" s="131">
        <v>2696</v>
      </c>
      <c r="F15" s="132"/>
      <c r="G15" s="132">
        <v>-14.985163204747776</v>
      </c>
      <c r="H15" s="133"/>
      <c r="I15" s="134"/>
      <c r="J15" s="131">
        <v>4884</v>
      </c>
      <c r="K15" s="161"/>
      <c r="L15" s="131">
        <v>5797</v>
      </c>
      <c r="M15" s="132"/>
      <c r="N15" s="132">
        <v>-15.749525616698289</v>
      </c>
      <c r="O15" s="149"/>
      <c r="P15" s="659"/>
      <c r="R15" s="457"/>
    </row>
    <row r="16" spans="1:20" s="459" customFormat="1" ht="13" customHeight="1" x14ac:dyDescent="0.25">
      <c r="A16" s="162" t="s">
        <v>67</v>
      </c>
      <c r="B16" s="145"/>
      <c r="C16" s="146">
        <v>567</v>
      </c>
      <c r="D16" s="163"/>
      <c r="E16" s="146">
        <v>301</v>
      </c>
      <c r="F16" s="147"/>
      <c r="G16" s="147">
        <v>88.372093023255815</v>
      </c>
      <c r="H16" s="147"/>
      <c r="I16" s="134"/>
      <c r="J16" s="146">
        <v>1334</v>
      </c>
      <c r="K16" s="163"/>
      <c r="L16" s="146">
        <v>636</v>
      </c>
      <c r="M16" s="147"/>
      <c r="N16" s="147">
        <v>109.74842767295598</v>
      </c>
      <c r="O16" s="147"/>
      <c r="P16" s="659"/>
      <c r="R16" s="457"/>
    </row>
    <row r="17" spans="1:18" s="459" customFormat="1" ht="13" customHeight="1" x14ac:dyDescent="0.25">
      <c r="A17" s="160" t="s">
        <v>68</v>
      </c>
      <c r="B17" s="145"/>
      <c r="C17" s="131">
        <v>1725</v>
      </c>
      <c r="D17" s="134"/>
      <c r="E17" s="131">
        <v>2395</v>
      </c>
      <c r="F17" s="132"/>
      <c r="G17" s="132">
        <v>-27.974947807933191</v>
      </c>
      <c r="H17" s="133"/>
      <c r="I17" s="134"/>
      <c r="J17" s="131">
        <v>3550</v>
      </c>
      <c r="K17" s="134"/>
      <c r="L17" s="131">
        <v>5161</v>
      </c>
      <c r="M17" s="132"/>
      <c r="N17" s="132">
        <v>-31.214880837047087</v>
      </c>
      <c r="O17" s="149"/>
      <c r="Q17" s="457"/>
      <c r="R17" s="457"/>
    </row>
    <row r="18" spans="1:18" s="459" customFormat="1" ht="13" customHeight="1" x14ac:dyDescent="0.25">
      <c r="A18" s="162" t="s">
        <v>69</v>
      </c>
      <c r="B18" s="145"/>
      <c r="C18" s="146">
        <v>-5644</v>
      </c>
      <c r="D18" s="163"/>
      <c r="E18" s="146">
        <v>504</v>
      </c>
      <c r="F18" s="147"/>
      <c r="G18" s="147" t="s">
        <v>176</v>
      </c>
      <c r="H18" s="147"/>
      <c r="I18" s="134"/>
      <c r="J18" s="146">
        <v>-711</v>
      </c>
      <c r="K18" s="163"/>
      <c r="L18" s="146">
        <v>2170</v>
      </c>
      <c r="M18" s="147"/>
      <c r="N18" s="147">
        <v>-132.76497695852532</v>
      </c>
      <c r="O18" s="147"/>
      <c r="R18" s="457"/>
    </row>
    <row r="19" spans="1:18" s="459" customFormat="1" ht="13" customHeight="1" x14ac:dyDescent="0.25">
      <c r="A19" s="164" t="s">
        <v>70</v>
      </c>
      <c r="B19" s="130"/>
      <c r="C19" s="165">
        <v>70</v>
      </c>
      <c r="D19" s="166"/>
      <c r="E19" s="165">
        <v>-129</v>
      </c>
      <c r="F19" s="167"/>
      <c r="G19" s="167">
        <v>-154.26356589147287</v>
      </c>
      <c r="H19" s="168"/>
      <c r="I19" s="134"/>
      <c r="J19" s="165">
        <v>326</v>
      </c>
      <c r="K19" s="166"/>
      <c r="L19" s="165">
        <v>-844</v>
      </c>
      <c r="M19" s="167"/>
      <c r="N19" s="167">
        <v>-138.6255924170616</v>
      </c>
      <c r="O19" s="169"/>
      <c r="R19" s="457"/>
    </row>
    <row r="20" spans="1:18" s="459" customFormat="1" ht="13" customHeight="1" x14ac:dyDescent="0.25">
      <c r="A20" s="156" t="s">
        <v>71</v>
      </c>
      <c r="B20" s="154"/>
      <c r="C20" s="157">
        <v>-3849</v>
      </c>
      <c r="D20" s="170"/>
      <c r="E20" s="157">
        <v>2770</v>
      </c>
      <c r="F20" s="159"/>
      <c r="G20" s="159" t="s">
        <v>176</v>
      </c>
      <c r="H20" s="159"/>
      <c r="I20" s="151"/>
      <c r="J20" s="157">
        <v>3165</v>
      </c>
      <c r="K20" s="170"/>
      <c r="L20" s="157">
        <v>6487</v>
      </c>
      <c r="M20" s="159"/>
      <c r="N20" s="159">
        <v>-51.210112532757826</v>
      </c>
      <c r="O20" s="159"/>
      <c r="Q20" s="457"/>
      <c r="R20" s="457"/>
    </row>
    <row r="21" spans="1:18" s="662" customFormat="1" ht="22.5" customHeight="1" x14ac:dyDescent="0.25">
      <c r="A21" s="171" t="s">
        <v>72</v>
      </c>
      <c r="B21" s="172"/>
      <c r="C21" s="173">
        <v>14167</v>
      </c>
      <c r="D21" s="174"/>
      <c r="E21" s="173">
        <v>6279</v>
      </c>
      <c r="F21" s="175"/>
      <c r="G21" s="176">
        <v>125.62509953814302</v>
      </c>
      <c r="H21" s="177"/>
      <c r="I21" s="178"/>
      <c r="J21" s="173">
        <v>15374</v>
      </c>
      <c r="K21" s="178"/>
      <c r="L21" s="173">
        <v>13300</v>
      </c>
      <c r="M21" s="175"/>
      <c r="N21" s="176">
        <v>15.593984962406005</v>
      </c>
      <c r="O21" s="175"/>
      <c r="P21" s="661"/>
      <c r="Q21" s="661"/>
      <c r="R21" s="661"/>
    </row>
    <row r="22" spans="1:18" s="459" customFormat="1" ht="13" customHeight="1" x14ac:dyDescent="0.25">
      <c r="A22" s="150" t="s">
        <v>73</v>
      </c>
      <c r="B22" s="130"/>
      <c r="C22" s="146">
        <v>4581</v>
      </c>
      <c r="D22" s="179">
        <v>0.32335709748005931</v>
      </c>
      <c r="E22" s="146">
        <v>1679.8836643231134</v>
      </c>
      <c r="F22" s="179">
        <v>0.26754000068850348</v>
      </c>
      <c r="G22" s="147">
        <v>172.69745502560454</v>
      </c>
      <c r="H22" s="147"/>
      <c r="I22" s="151"/>
      <c r="J22" s="146">
        <v>5182</v>
      </c>
      <c r="K22" s="180">
        <v>0.3370625731754911</v>
      </c>
      <c r="L22" s="146">
        <v>3104.5259999999998</v>
      </c>
      <c r="M22" s="180">
        <v>0.23342300751879699</v>
      </c>
      <c r="N22" s="147">
        <v>66.917590640245891</v>
      </c>
      <c r="O22" s="147"/>
      <c r="Q22" s="457"/>
      <c r="R22" s="457"/>
    </row>
    <row r="23" spans="1:18" s="459" customFormat="1" ht="13" customHeight="1" x14ac:dyDescent="0.25">
      <c r="A23" s="181" t="s">
        <v>74</v>
      </c>
      <c r="B23" s="130"/>
      <c r="C23" s="165">
        <v>1191</v>
      </c>
      <c r="D23" s="182"/>
      <c r="E23" s="165">
        <v>1819</v>
      </c>
      <c r="F23" s="167"/>
      <c r="G23" s="167">
        <v>-34.524463991203959</v>
      </c>
      <c r="H23" s="168"/>
      <c r="I23" s="151"/>
      <c r="J23" s="165">
        <v>2062</v>
      </c>
      <c r="K23" s="182"/>
      <c r="L23" s="165">
        <v>3112</v>
      </c>
      <c r="M23" s="167"/>
      <c r="N23" s="167">
        <v>-33.740359897172233</v>
      </c>
      <c r="O23" s="169"/>
      <c r="P23" s="457"/>
      <c r="Q23" s="457"/>
      <c r="R23" s="457"/>
    </row>
    <row r="24" spans="1:18" s="459" customFormat="1" ht="13" customHeight="1" x14ac:dyDescent="0.25">
      <c r="A24" s="183" t="s">
        <v>75</v>
      </c>
      <c r="B24" s="154"/>
      <c r="C24" s="157">
        <v>10777</v>
      </c>
      <c r="D24" s="170"/>
      <c r="E24" s="157">
        <v>6418.1163356768866</v>
      </c>
      <c r="F24" s="159"/>
      <c r="G24" s="159">
        <v>67.915310915962124</v>
      </c>
      <c r="H24" s="159"/>
      <c r="I24" s="151"/>
      <c r="J24" s="157">
        <v>12254</v>
      </c>
      <c r="K24" s="170"/>
      <c r="L24" s="157">
        <v>13307.474</v>
      </c>
      <c r="M24" s="159"/>
      <c r="N24" s="159">
        <v>-7.9164084784234756</v>
      </c>
      <c r="O24" s="159"/>
      <c r="Q24" s="457"/>
      <c r="R24" s="457"/>
    </row>
    <row r="25" spans="1:18" s="459" customFormat="1" ht="13" customHeight="1" x14ac:dyDescent="0.25">
      <c r="A25" s="129" t="s">
        <v>76</v>
      </c>
      <c r="B25" s="130"/>
      <c r="C25" s="131">
        <v>8796</v>
      </c>
      <c r="D25" s="134"/>
      <c r="E25" s="131">
        <v>4657.1163356768866</v>
      </c>
      <c r="F25" s="132"/>
      <c r="G25" s="132">
        <v>88.872241232546955</v>
      </c>
      <c r="H25" s="133"/>
      <c r="I25" s="134"/>
      <c r="J25" s="131">
        <v>8797</v>
      </c>
      <c r="K25" s="134"/>
      <c r="L25" s="131">
        <v>8247.4740000000002</v>
      </c>
      <c r="M25" s="132"/>
      <c r="N25" s="132">
        <v>6.6629612897233681</v>
      </c>
      <c r="O25" s="149"/>
    </row>
    <row r="26" spans="1:18" s="459" customFormat="1" ht="13" customHeight="1" thickBot="1" x14ac:dyDescent="0.3">
      <c r="A26" s="184" t="s">
        <v>77</v>
      </c>
      <c r="B26" s="185"/>
      <c r="C26" s="186">
        <v>1981</v>
      </c>
      <c r="D26" s="187"/>
      <c r="E26" s="186">
        <v>1761</v>
      </c>
      <c r="F26" s="188"/>
      <c r="G26" s="188">
        <v>12.49290176036344</v>
      </c>
      <c r="H26" s="188"/>
      <c r="I26" s="134"/>
      <c r="J26" s="186">
        <v>3457</v>
      </c>
      <c r="K26" s="187"/>
      <c r="L26" s="186">
        <v>5060</v>
      </c>
      <c r="M26" s="188"/>
      <c r="N26" s="188">
        <v>-31.679841897233196</v>
      </c>
      <c r="O26" s="188"/>
      <c r="Q26" s="457"/>
    </row>
    <row r="27" spans="1:18" s="459" customFormat="1" ht="13" customHeight="1" x14ac:dyDescent="0.25">
      <c r="A27" s="129"/>
      <c r="B27" s="130"/>
      <c r="C27" s="189"/>
      <c r="D27" s="190"/>
      <c r="E27" s="189"/>
      <c r="F27" s="191"/>
      <c r="G27" s="191"/>
      <c r="H27" s="192"/>
      <c r="I27" s="191"/>
      <c r="J27" s="189"/>
      <c r="K27" s="190"/>
      <c r="L27" s="193"/>
      <c r="M27" s="191"/>
      <c r="N27" s="120"/>
      <c r="O27" s="194"/>
      <c r="Q27" s="457"/>
    </row>
    <row r="28" spans="1:18" ht="13" customHeight="1" x14ac:dyDescent="0.25">
      <c r="A28" s="195" t="s">
        <v>78</v>
      </c>
      <c r="B28" s="152"/>
      <c r="C28" s="127">
        <v>2018</v>
      </c>
      <c r="D28" s="127" t="s">
        <v>54</v>
      </c>
      <c r="E28" s="127">
        <v>2017</v>
      </c>
      <c r="F28" s="127" t="s">
        <v>54</v>
      </c>
      <c r="G28" s="127" t="s">
        <v>6</v>
      </c>
      <c r="H28" s="128" t="s">
        <v>55</v>
      </c>
      <c r="I28" s="196"/>
      <c r="J28" s="127">
        <v>2018</v>
      </c>
      <c r="K28" s="127" t="s">
        <v>54</v>
      </c>
      <c r="L28" s="127">
        <v>2017</v>
      </c>
      <c r="M28" s="127" t="s">
        <v>54</v>
      </c>
      <c r="N28" s="127" t="s">
        <v>6</v>
      </c>
      <c r="O28" s="128" t="s">
        <v>55</v>
      </c>
    </row>
    <row r="29" spans="1:18" s="459" customFormat="1" ht="13" customHeight="1" x14ac:dyDescent="0.25">
      <c r="A29" s="197" t="s">
        <v>79</v>
      </c>
      <c r="B29" s="130"/>
      <c r="C29" s="165">
        <v>10733</v>
      </c>
      <c r="D29" s="198">
        <v>8.6</v>
      </c>
      <c r="E29" s="165">
        <v>10425</v>
      </c>
      <c r="F29" s="198">
        <v>9.1</v>
      </c>
      <c r="G29" s="198">
        <v>2.9544364508393262</v>
      </c>
      <c r="H29" s="168">
        <v>-1.1745642067963136</v>
      </c>
      <c r="I29" s="151"/>
      <c r="J29" s="165">
        <v>19142</v>
      </c>
      <c r="K29" s="198">
        <v>8</v>
      </c>
      <c r="L29" s="165">
        <v>18708</v>
      </c>
      <c r="M29" s="198">
        <v>8.4</v>
      </c>
      <c r="N29" s="198">
        <v>2.3198631601453856</v>
      </c>
      <c r="O29" s="168">
        <v>-1.0124819960198983</v>
      </c>
      <c r="Q29" s="457"/>
    </row>
    <row r="30" spans="1:18" s="459" customFormat="1" ht="13" customHeight="1" x14ac:dyDescent="0.25">
      <c r="A30" s="199" t="s">
        <v>80</v>
      </c>
      <c r="B30" s="152"/>
      <c r="C30" s="146">
        <v>3960</v>
      </c>
      <c r="D30" s="200">
        <v>3.2</v>
      </c>
      <c r="E30" s="146">
        <v>3775</v>
      </c>
      <c r="F30" s="200">
        <v>3.3</v>
      </c>
      <c r="G30" s="201">
        <v>4.9006622516556186</v>
      </c>
      <c r="H30" s="202"/>
      <c r="I30" s="151"/>
      <c r="J30" s="146">
        <v>7778</v>
      </c>
      <c r="K30" s="200">
        <v>3.2</v>
      </c>
      <c r="L30" s="146">
        <v>7439</v>
      </c>
      <c r="M30" s="200">
        <v>3.3</v>
      </c>
      <c r="N30" s="201">
        <v>4.5570641215217034</v>
      </c>
      <c r="O30" s="202"/>
      <c r="Q30" s="457"/>
    </row>
    <row r="31" spans="1:18" s="459" customFormat="1" ht="13" customHeight="1" x14ac:dyDescent="0.25">
      <c r="A31" s="203" t="s">
        <v>81</v>
      </c>
      <c r="B31" s="130"/>
      <c r="C31" s="165">
        <v>1051</v>
      </c>
      <c r="D31" s="198">
        <v>0.79999999999999982</v>
      </c>
      <c r="E31" s="165">
        <v>1084</v>
      </c>
      <c r="F31" s="198">
        <v>0.90000000000000124</v>
      </c>
      <c r="G31" s="168">
        <v>-3.0442804428044257</v>
      </c>
      <c r="H31" s="204"/>
      <c r="I31" s="151"/>
      <c r="J31" s="165">
        <v>1830</v>
      </c>
      <c r="K31" s="198">
        <v>0.79999999999999982</v>
      </c>
      <c r="L31" s="165">
        <v>1981</v>
      </c>
      <c r="M31" s="198">
        <v>0.89999999999999947</v>
      </c>
      <c r="N31" s="168">
        <v>-7.6224129227662747</v>
      </c>
      <c r="O31" s="204"/>
      <c r="Q31" s="457"/>
      <c r="R31" s="457"/>
    </row>
    <row r="32" spans="1:18" s="459" customFormat="1" ht="13" customHeight="1" x14ac:dyDescent="0.25">
      <c r="A32" s="205" t="s">
        <v>82</v>
      </c>
      <c r="B32" s="130"/>
      <c r="C32" s="146">
        <v>15744</v>
      </c>
      <c r="D32" s="201">
        <v>12.6</v>
      </c>
      <c r="E32" s="146">
        <v>15284</v>
      </c>
      <c r="F32" s="201">
        <v>13.3</v>
      </c>
      <c r="G32" s="201">
        <v>3.0096833289714686</v>
      </c>
      <c r="H32" s="147">
        <v>2.6099760774194625</v>
      </c>
      <c r="I32" s="206"/>
      <c r="J32" s="146">
        <v>28750</v>
      </c>
      <c r="K32" s="201">
        <v>12</v>
      </c>
      <c r="L32" s="146">
        <v>28128</v>
      </c>
      <c r="M32" s="201">
        <v>12.6</v>
      </c>
      <c r="N32" s="201">
        <v>2.2113196814562031</v>
      </c>
      <c r="O32" s="147">
        <v>9.2199519913682693E-2</v>
      </c>
      <c r="Q32" s="457"/>
      <c r="R32" s="457"/>
    </row>
    <row r="33" spans="1:23" s="459" customFormat="1" ht="13" customHeight="1" thickBot="1" x14ac:dyDescent="0.3">
      <c r="A33" s="207" t="s">
        <v>83</v>
      </c>
      <c r="B33" s="208"/>
      <c r="C33" s="209">
        <v>6346.8279873656611</v>
      </c>
      <c r="D33" s="210"/>
      <c r="E33" s="211">
        <v>5232.4782493515586</v>
      </c>
      <c r="F33" s="212"/>
      <c r="G33" s="213">
        <v>21.296786817072764</v>
      </c>
      <c r="H33" s="214"/>
      <c r="I33" s="215"/>
      <c r="J33" s="209">
        <v>10437.418759607981</v>
      </c>
      <c r="K33" s="208"/>
      <c r="L33" s="211">
        <v>11120.018761386833</v>
      </c>
      <c r="M33" s="216"/>
      <c r="N33" s="213">
        <v>-6.1384788679414211</v>
      </c>
      <c r="O33" s="214"/>
    </row>
    <row r="34" spans="1:23" s="459" customFormat="1" ht="13" customHeight="1" x14ac:dyDescent="0.25">
      <c r="A34" s="217"/>
      <c r="B34" s="218"/>
      <c r="C34" s="151"/>
      <c r="D34" s="218"/>
      <c r="E34" s="134"/>
      <c r="F34" s="194"/>
      <c r="G34" s="132"/>
      <c r="H34" s="219"/>
      <c r="I34" s="215"/>
      <c r="J34" s="151"/>
      <c r="K34" s="218"/>
      <c r="L34" s="134"/>
      <c r="M34" s="194"/>
      <c r="N34" s="132"/>
      <c r="O34" s="219"/>
    </row>
    <row r="35" spans="1:23" ht="15" customHeight="1" x14ac:dyDescent="0.25">
      <c r="A35" s="195" t="s">
        <v>84</v>
      </c>
      <c r="B35" s="220"/>
      <c r="C35" s="127">
        <v>2018</v>
      </c>
      <c r="D35" s="221"/>
      <c r="E35" s="222">
        <v>2017</v>
      </c>
      <c r="F35" s="221"/>
      <c r="G35" s="127" t="s">
        <v>85</v>
      </c>
      <c r="H35" s="223"/>
      <c r="I35" s="123"/>
      <c r="J35" s="152"/>
      <c r="K35" s="152"/>
      <c r="L35" s="224"/>
      <c r="M35" s="152"/>
      <c r="N35" s="152"/>
      <c r="O35" s="123"/>
      <c r="Q35" s="646"/>
      <c r="R35" s="651"/>
      <c r="T35" s="663"/>
      <c r="U35" s="663"/>
      <c r="V35" s="635"/>
      <c r="W35" s="664"/>
    </row>
    <row r="36" spans="1:23" s="459" customFormat="1" ht="13.5" customHeight="1" x14ac:dyDescent="0.25">
      <c r="A36" s="226" t="s">
        <v>86</v>
      </c>
      <c r="B36" s="130"/>
      <c r="C36" s="227">
        <v>1.49150422672948</v>
      </c>
      <c r="D36" s="228"/>
      <c r="E36" s="227">
        <v>1.725238521452648</v>
      </c>
      <c r="F36" s="120"/>
      <c r="G36" s="229">
        <v>-0.23373429472316798</v>
      </c>
      <c r="H36" s="230"/>
      <c r="I36" s="231"/>
      <c r="J36" s="152"/>
      <c r="K36" s="152"/>
      <c r="L36" s="215"/>
      <c r="M36" s="120"/>
      <c r="N36" s="152"/>
      <c r="O36" s="232"/>
      <c r="P36" s="665"/>
      <c r="Q36" s="651"/>
      <c r="R36" s="651"/>
      <c r="S36" s="631"/>
      <c r="T36" s="666"/>
      <c r="U36" s="666"/>
      <c r="V36" s="635"/>
      <c r="W36" s="667"/>
    </row>
    <row r="37" spans="1:23" s="459" customFormat="1" ht="13.5" customHeight="1" x14ac:dyDescent="0.25">
      <c r="A37" s="29" t="s">
        <v>87</v>
      </c>
      <c r="B37" s="234"/>
      <c r="C37" s="235">
        <v>9.12695652173913</v>
      </c>
      <c r="D37" s="236"/>
      <c r="E37" s="235">
        <v>6.381628392484342</v>
      </c>
      <c r="F37" s="236"/>
      <c r="G37" s="237">
        <v>2.745328129254788</v>
      </c>
      <c r="H37" s="230"/>
      <c r="I37" s="231"/>
      <c r="J37" s="152"/>
      <c r="K37" s="152"/>
      <c r="L37" s="215"/>
      <c r="M37" s="120"/>
      <c r="N37" s="152"/>
      <c r="O37" s="232"/>
      <c r="P37" s="665"/>
      <c r="Q37" s="651"/>
      <c r="R37" s="651"/>
      <c r="S37" s="631"/>
      <c r="T37" s="654"/>
      <c r="U37" s="654"/>
      <c r="V37" s="635"/>
      <c r="W37" s="635"/>
    </row>
    <row r="38" spans="1:23" s="459" customFormat="1" ht="13.5" customHeight="1" x14ac:dyDescent="0.25">
      <c r="A38" s="226" t="s">
        <v>88</v>
      </c>
      <c r="B38" s="130"/>
      <c r="C38" s="227">
        <v>0.80058855035614684</v>
      </c>
      <c r="D38" s="228"/>
      <c r="E38" s="227">
        <v>0.74686861851165887</v>
      </c>
      <c r="F38" s="120"/>
      <c r="G38" s="229">
        <v>5.3719931844487978E-2</v>
      </c>
      <c r="H38" s="230"/>
      <c r="I38" s="231"/>
      <c r="J38" s="152"/>
      <c r="K38" s="152"/>
      <c r="L38" s="215"/>
      <c r="M38" s="120"/>
      <c r="N38" s="152"/>
      <c r="O38" s="232"/>
      <c r="P38" s="631"/>
      <c r="Q38" s="651"/>
      <c r="R38" s="651"/>
      <c r="S38" s="631"/>
      <c r="T38" s="654"/>
      <c r="U38" s="654"/>
      <c r="V38" s="635"/>
      <c r="W38" s="635"/>
    </row>
    <row r="39" spans="1:23" s="459" customFormat="1" ht="13.5" customHeight="1" thickBot="1" x14ac:dyDescent="0.3">
      <c r="A39" s="184" t="s">
        <v>89</v>
      </c>
      <c r="B39" s="238"/>
      <c r="C39" s="239">
        <v>0.30235734406800219</v>
      </c>
      <c r="D39" s="240"/>
      <c r="E39" s="239">
        <v>0.27802353130324298</v>
      </c>
      <c r="F39" s="240"/>
      <c r="G39" s="241">
        <v>2.4333812764759211</v>
      </c>
      <c r="H39" s="230"/>
      <c r="I39" s="231"/>
      <c r="J39" s="152"/>
      <c r="K39" s="152"/>
      <c r="L39" s="215"/>
      <c r="M39" s="120"/>
      <c r="N39" s="152"/>
      <c r="O39" s="232"/>
      <c r="P39" s="631"/>
      <c r="Q39" s="651"/>
      <c r="R39" s="651"/>
      <c r="S39" s="631"/>
      <c r="T39" s="635"/>
      <c r="U39" s="638"/>
      <c r="V39" s="635"/>
      <c r="W39" s="635"/>
    </row>
    <row r="40" spans="1:23" s="459" customFormat="1" ht="11.15" customHeight="1" x14ac:dyDescent="0.25">
      <c r="A40" s="242"/>
      <c r="B40" s="154"/>
      <c r="C40" s="243"/>
      <c r="D40" s="218"/>
      <c r="E40" s="243"/>
      <c r="F40" s="218"/>
      <c r="G40" s="244"/>
      <c r="H40" s="230"/>
      <c r="I40" s="231"/>
      <c r="J40" s="152"/>
      <c r="K40" s="152"/>
      <c r="L40" s="215"/>
      <c r="M40" s="120"/>
      <c r="N40" s="152"/>
      <c r="O40" s="232"/>
      <c r="P40" s="631"/>
      <c r="Q40" s="651"/>
      <c r="R40" s="651"/>
      <c r="S40" s="631"/>
      <c r="T40" s="635"/>
      <c r="U40" s="638"/>
      <c r="V40" s="635"/>
      <c r="W40" s="635"/>
    </row>
    <row r="41" spans="1:23" s="459" customFormat="1" ht="11.15" customHeight="1" x14ac:dyDescent="0.25">
      <c r="A41" s="129"/>
      <c r="B41" s="130"/>
      <c r="C41" s="245"/>
      <c r="D41" s="152"/>
      <c r="E41" s="245"/>
      <c r="F41" s="152"/>
      <c r="G41" s="232"/>
      <c r="H41" s="230"/>
      <c r="I41" s="231"/>
      <c r="J41" s="152"/>
      <c r="K41" s="152"/>
      <c r="L41" s="215"/>
      <c r="M41" s="120"/>
      <c r="N41" s="152"/>
      <c r="O41" s="232"/>
      <c r="P41" s="631"/>
      <c r="Q41" s="651"/>
      <c r="R41" s="651"/>
      <c r="S41" s="631"/>
      <c r="T41" s="635"/>
      <c r="U41" s="638"/>
      <c r="V41" s="635"/>
      <c r="W41" s="635"/>
    </row>
    <row r="42" spans="1:23" s="662" customFormat="1" ht="22" customHeight="1" x14ac:dyDescent="0.25">
      <c r="A42" s="762" t="s">
        <v>90</v>
      </c>
      <c r="B42" s="762"/>
      <c r="C42" s="762"/>
      <c r="D42" s="762"/>
      <c r="E42" s="762"/>
      <c r="F42" s="762"/>
      <c r="G42" s="762"/>
      <c r="H42" s="762"/>
      <c r="I42" s="762"/>
      <c r="J42" s="762"/>
      <c r="K42" s="762"/>
      <c r="L42" s="762"/>
      <c r="M42" s="762"/>
      <c r="N42" s="762"/>
      <c r="O42" s="762"/>
      <c r="P42" s="668"/>
      <c r="Q42" s="669"/>
      <c r="R42" s="669"/>
      <c r="S42" s="670"/>
      <c r="T42" s="671"/>
      <c r="U42" s="672"/>
      <c r="V42" s="671"/>
      <c r="W42" s="671"/>
    </row>
    <row r="43" spans="1:23" s="459" customFormat="1" ht="11.15" customHeight="1" x14ac:dyDescent="0.25">
      <c r="A43" s="769" t="s">
        <v>91</v>
      </c>
      <c r="B43" s="769"/>
      <c r="C43" s="769"/>
      <c r="D43" s="769"/>
      <c r="E43" s="769"/>
      <c r="F43" s="769"/>
      <c r="G43" s="769"/>
      <c r="H43" s="769"/>
      <c r="I43" s="246"/>
      <c r="J43" s="247"/>
      <c r="K43" s="248"/>
      <c r="L43" s="249"/>
      <c r="M43" s="250"/>
      <c r="N43" s="251"/>
      <c r="O43" s="250"/>
      <c r="P43" s="673"/>
    </row>
    <row r="44" spans="1:23" s="459" customFormat="1" ht="11.15" customHeight="1" x14ac:dyDescent="0.25">
      <c r="A44" s="769" t="s">
        <v>92</v>
      </c>
      <c r="B44" s="769"/>
      <c r="C44" s="769"/>
      <c r="D44" s="769"/>
      <c r="E44" s="769"/>
      <c r="F44" s="769"/>
      <c r="G44" s="769"/>
      <c r="H44" s="769"/>
      <c r="I44" s="252"/>
      <c r="J44" s="253"/>
      <c r="K44" s="253"/>
      <c r="L44" s="254"/>
      <c r="M44" s="254"/>
      <c r="N44" s="253"/>
      <c r="O44" s="252"/>
      <c r="P44" s="674"/>
      <c r="Q44" s="651"/>
      <c r="R44" s="651"/>
      <c r="S44" s="631"/>
      <c r="T44" s="638"/>
      <c r="U44" s="638"/>
      <c r="V44" s="635"/>
      <c r="W44" s="635"/>
    </row>
    <row r="45" spans="1:23" s="459" customFormat="1" ht="11.15" customHeight="1" x14ac:dyDescent="0.25">
      <c r="A45" s="770" t="s">
        <v>93</v>
      </c>
      <c r="B45" s="770"/>
      <c r="C45" s="770"/>
      <c r="D45" s="770"/>
      <c r="E45" s="770"/>
      <c r="F45" s="770"/>
      <c r="G45" s="770"/>
      <c r="H45" s="770"/>
      <c r="I45" s="255"/>
      <c r="J45" s="255"/>
      <c r="K45" s="255"/>
      <c r="L45" s="256"/>
      <c r="M45" s="251"/>
      <c r="N45" s="255"/>
      <c r="O45" s="251"/>
      <c r="P45" s="673"/>
    </row>
    <row r="46" spans="1:23" s="459" customFormat="1" ht="11.15" customHeight="1" x14ac:dyDescent="0.25">
      <c r="A46" s="767" t="s">
        <v>94</v>
      </c>
      <c r="B46" s="767"/>
      <c r="C46" s="767"/>
      <c r="D46" s="767"/>
      <c r="E46" s="767"/>
      <c r="F46" s="767"/>
      <c r="G46" s="767"/>
      <c r="H46" s="767"/>
      <c r="I46" s="255"/>
      <c r="J46" s="255"/>
      <c r="K46" s="255"/>
      <c r="L46" s="256"/>
      <c r="M46" s="251"/>
      <c r="N46" s="255"/>
      <c r="O46" s="251"/>
      <c r="P46" s="673"/>
    </row>
    <row r="47" spans="1:23" s="459" customFormat="1" ht="11.15" customHeight="1" x14ac:dyDescent="0.25">
      <c r="A47" s="767" t="s">
        <v>95</v>
      </c>
      <c r="B47" s="767"/>
      <c r="C47" s="767"/>
      <c r="D47" s="767"/>
      <c r="E47" s="767"/>
      <c r="F47" s="767"/>
      <c r="G47" s="767"/>
      <c r="H47" s="767"/>
      <c r="I47" s="255"/>
      <c r="J47" s="255"/>
      <c r="K47" s="255"/>
      <c r="L47" s="256"/>
      <c r="M47" s="251"/>
      <c r="N47" s="255"/>
      <c r="O47" s="251"/>
      <c r="P47" s="673"/>
    </row>
    <row r="48" spans="1:23" s="459" customFormat="1" ht="11.15" customHeight="1" x14ac:dyDescent="0.25">
      <c r="A48" s="767" t="s">
        <v>96</v>
      </c>
      <c r="B48" s="767"/>
      <c r="C48" s="767"/>
      <c r="D48" s="767"/>
      <c r="E48" s="767"/>
      <c r="F48" s="767"/>
      <c r="G48" s="767"/>
      <c r="H48" s="767"/>
      <c r="I48" s="255"/>
      <c r="J48" s="255"/>
      <c r="K48" s="255"/>
      <c r="L48" s="256"/>
      <c r="M48" s="251"/>
      <c r="N48" s="255"/>
      <c r="O48" s="251"/>
      <c r="P48" s="673"/>
    </row>
    <row r="49" spans="1:16" s="459" customFormat="1" ht="11.15" customHeight="1" x14ac:dyDescent="0.25">
      <c r="A49" s="767" t="s">
        <v>97</v>
      </c>
      <c r="B49" s="767"/>
      <c r="C49" s="767"/>
      <c r="D49" s="767"/>
      <c r="E49" s="767"/>
      <c r="F49" s="767"/>
      <c r="G49" s="767"/>
      <c r="H49" s="767"/>
      <c r="I49" s="255"/>
      <c r="J49" s="255"/>
      <c r="K49" s="255"/>
      <c r="L49" s="256"/>
      <c r="M49" s="251"/>
      <c r="N49" s="255"/>
      <c r="O49" s="251"/>
      <c r="P49" s="673"/>
    </row>
    <row r="50" spans="1:16" s="459" customFormat="1" ht="11.15" customHeight="1" x14ac:dyDescent="0.25">
      <c r="A50" s="768" t="s">
        <v>98</v>
      </c>
      <c r="B50" s="768"/>
      <c r="C50" s="768"/>
      <c r="D50" s="768"/>
      <c r="E50" s="768"/>
      <c r="F50" s="768"/>
      <c r="G50" s="768"/>
      <c r="H50" s="768"/>
      <c r="I50" s="255"/>
      <c r="J50" s="257"/>
      <c r="K50" s="251"/>
      <c r="L50" s="256"/>
      <c r="M50" s="251"/>
      <c r="N50" s="251"/>
      <c r="O50" s="255"/>
      <c r="P50" s="673"/>
    </row>
    <row r="51" spans="1:16" s="459" customFormat="1" x14ac:dyDescent="0.25">
      <c r="A51" s="675"/>
      <c r="B51" s="258"/>
      <c r="C51" s="676"/>
      <c r="D51" s="258"/>
      <c r="E51" s="258"/>
      <c r="F51" s="258"/>
      <c r="G51" s="258"/>
      <c r="H51" s="258"/>
      <c r="I51" s="258"/>
      <c r="J51" s="677"/>
      <c r="K51" s="678"/>
      <c r="L51" s="228"/>
      <c r="M51" s="228"/>
      <c r="N51" s="228"/>
      <c r="O51" s="258"/>
    </row>
    <row r="52" spans="1:16" s="459" customFormat="1" x14ac:dyDescent="0.25">
      <c r="A52" s="675"/>
      <c r="B52" s="258"/>
      <c r="C52" s="258"/>
      <c r="D52" s="258"/>
      <c r="E52" s="258"/>
      <c r="F52" s="258"/>
      <c r="G52" s="258"/>
      <c r="H52" s="258"/>
      <c r="I52" s="258"/>
      <c r="J52" s="228"/>
      <c r="K52" s="228"/>
      <c r="L52" s="228"/>
      <c r="M52" s="228"/>
      <c r="N52" s="228"/>
      <c r="O52" s="258"/>
    </row>
    <row r="53" spans="1:16" x14ac:dyDescent="0.25">
      <c r="J53" s="453"/>
    </row>
    <row r="54" spans="1:16" x14ac:dyDescent="0.25">
      <c r="J54" s="679"/>
    </row>
    <row r="55" spans="1:16" x14ac:dyDescent="0.25">
      <c r="J55" s="680"/>
    </row>
  </sheetData>
  <mergeCells count="14">
    <mergeCell ref="A49:H49"/>
    <mergeCell ref="A50:H50"/>
    <mergeCell ref="A43:H43"/>
    <mergeCell ref="A44:H44"/>
    <mergeCell ref="A45:H45"/>
    <mergeCell ref="A46:H46"/>
    <mergeCell ref="A47:H47"/>
    <mergeCell ref="A48:H48"/>
    <mergeCell ref="A42:O42"/>
    <mergeCell ref="A1:O1"/>
    <mergeCell ref="A2:O2"/>
    <mergeCell ref="A3:O3"/>
    <mergeCell ref="C5:H5"/>
    <mergeCell ref="J5:O5"/>
  </mergeCells>
  <pageMargins left="0.19685039370078741" right="0.31496062992125984" top="0.78740157480314965" bottom="0.23622047244094491" header="0" footer="0"/>
  <pageSetup scale="7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zoomScale="120" zoomScaleNormal="120" zoomScaleSheetLayoutView="140" workbookViewId="0">
      <selection sqref="A1:K1"/>
    </sheetView>
  </sheetViews>
  <sheetFormatPr defaultColWidth="9.81640625" defaultRowHeight="10.5" x14ac:dyDescent="0.25"/>
  <cols>
    <col min="1" max="1" width="25.7265625" style="761" customWidth="1"/>
    <col min="2" max="2" width="1.7265625" style="402" customWidth="1"/>
    <col min="3" max="4" width="10.7265625" style="447" customWidth="1"/>
    <col min="5" max="5" width="14.7265625" style="447" hidden="1" customWidth="1"/>
    <col min="6" max="6" width="1.7265625" style="447" customWidth="1"/>
    <col min="7" max="8" width="10.7265625" style="447" customWidth="1"/>
    <col min="9" max="9" width="1.7265625" style="447" customWidth="1"/>
    <col min="10" max="11" width="10.7265625" style="447" customWidth="1"/>
    <col min="12" max="16384" width="9.81640625" style="759"/>
  </cols>
  <sheetData>
    <row r="1" spans="1:11" ht="11.15" customHeight="1" x14ac:dyDescent="0.25">
      <c r="A1" s="788" t="s">
        <v>0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</row>
    <row r="2" spans="1:11" ht="11.15" customHeight="1" x14ac:dyDescent="0.25">
      <c r="A2" s="789" t="s">
        <v>164</v>
      </c>
      <c r="B2" s="789"/>
      <c r="C2" s="789"/>
      <c r="D2" s="789"/>
      <c r="E2" s="789"/>
      <c r="F2" s="789"/>
      <c r="G2" s="789"/>
      <c r="H2" s="789"/>
      <c r="I2" s="789"/>
      <c r="J2" s="789"/>
      <c r="K2" s="789"/>
    </row>
    <row r="3" spans="1:11" ht="11.15" customHeight="1" x14ac:dyDescent="0.25">
      <c r="A3" s="402"/>
      <c r="C3" s="402"/>
      <c r="D3" s="402"/>
      <c r="E3" s="402"/>
      <c r="F3" s="402"/>
      <c r="G3" s="402"/>
      <c r="H3" s="402"/>
      <c r="I3" s="402"/>
      <c r="J3" s="402"/>
      <c r="K3" s="402"/>
    </row>
    <row r="4" spans="1:11" ht="15" customHeight="1" x14ac:dyDescent="0.25">
      <c r="A4" s="403"/>
      <c r="B4" s="403"/>
      <c r="C4" s="790" t="s">
        <v>165</v>
      </c>
      <c r="D4" s="790"/>
      <c r="E4" s="790"/>
      <c r="F4" s="402"/>
      <c r="G4" s="790" t="s">
        <v>166</v>
      </c>
      <c r="H4" s="790"/>
      <c r="I4" s="790"/>
      <c r="J4" s="790"/>
      <c r="K4" s="790"/>
    </row>
    <row r="5" spans="1:11" ht="15" customHeight="1" x14ac:dyDescent="0.25">
      <c r="A5" s="402"/>
      <c r="B5" s="404"/>
      <c r="C5" s="405" t="s">
        <v>167</v>
      </c>
      <c r="D5" s="405" t="s">
        <v>168</v>
      </c>
      <c r="E5" s="406"/>
      <c r="F5" s="407"/>
      <c r="G5" s="791" t="s">
        <v>169</v>
      </c>
      <c r="H5" s="791"/>
      <c r="I5" s="407"/>
      <c r="J5" s="792" t="s">
        <v>170</v>
      </c>
      <c r="K5" s="793"/>
    </row>
    <row r="6" spans="1:11" s="760" customFormat="1" ht="15" customHeight="1" x14ac:dyDescent="0.25">
      <c r="A6" s="408"/>
      <c r="B6" s="409"/>
      <c r="C6" s="410"/>
      <c r="D6" s="410"/>
      <c r="E6" s="411"/>
      <c r="F6" s="412"/>
      <c r="G6" s="413" t="s">
        <v>171</v>
      </c>
      <c r="H6" s="413" t="s">
        <v>172</v>
      </c>
      <c r="I6" s="414"/>
      <c r="J6" s="413" t="s">
        <v>171</v>
      </c>
      <c r="K6" s="413" t="s">
        <v>172</v>
      </c>
    </row>
    <row r="7" spans="1:11" ht="13" customHeight="1" x14ac:dyDescent="0.25">
      <c r="A7" s="415" t="s">
        <v>160</v>
      </c>
      <c r="B7" s="416"/>
      <c r="C7" s="417">
        <v>-7.1887307828827351E-3</v>
      </c>
      <c r="D7" s="417">
        <v>4.667108360832839E-2</v>
      </c>
      <c r="E7" s="418">
        <v>2.2990445783960256E-2</v>
      </c>
      <c r="F7" s="419"/>
      <c r="G7" s="206">
        <v>19.863299999999999</v>
      </c>
      <c r="H7" s="420">
        <v>1</v>
      </c>
      <c r="I7" s="421"/>
      <c r="J7" s="206">
        <v>19.735399999999998</v>
      </c>
      <c r="K7" s="420">
        <v>1</v>
      </c>
    </row>
    <row r="8" spans="1:11" ht="13" customHeight="1" x14ac:dyDescent="0.25">
      <c r="A8" s="422" t="s">
        <v>161</v>
      </c>
      <c r="B8" s="416"/>
      <c r="C8" s="423">
        <v>5.0464692471168249E-3</v>
      </c>
      <c r="D8" s="423">
        <v>3.1858691237017123E-2</v>
      </c>
      <c r="E8" s="423">
        <v>9.7781465084885166E-3</v>
      </c>
      <c r="F8" s="419"/>
      <c r="G8" s="424">
        <v>2930.8</v>
      </c>
      <c r="H8" s="425">
        <v>6.7774327828579216E-3</v>
      </c>
      <c r="I8" s="421"/>
      <c r="J8" s="426">
        <v>2984</v>
      </c>
      <c r="K8" s="425">
        <v>6.6137399463806965E-3</v>
      </c>
    </row>
    <row r="9" spans="1:11" ht="13" customHeight="1" x14ac:dyDescent="0.25">
      <c r="A9" s="415" t="s">
        <v>162</v>
      </c>
      <c r="B9" s="416"/>
      <c r="C9" s="417">
        <v>3.8734326529111085</v>
      </c>
      <c r="D9" s="417">
        <v>127.32121825903459</v>
      </c>
      <c r="E9" s="418">
        <v>0.44760722163348077</v>
      </c>
      <c r="F9" s="419"/>
      <c r="G9" s="206">
        <v>346399.0097</v>
      </c>
      <c r="H9" s="420">
        <v>5.7342254001253279E-5</v>
      </c>
      <c r="I9" s="421"/>
      <c r="J9" s="427">
        <v>22793.3</v>
      </c>
      <c r="K9" s="420">
        <v>8.6584215537021845E-4</v>
      </c>
    </row>
    <row r="10" spans="1:11" ht="13" customHeight="1" x14ac:dyDescent="0.25">
      <c r="A10" s="422" t="s">
        <v>156</v>
      </c>
      <c r="B10" s="416"/>
      <c r="C10" s="423">
        <v>7.917422610588476E-3</v>
      </c>
      <c r="D10" s="423">
        <v>2.947441892452396E-2</v>
      </c>
      <c r="E10" s="423"/>
      <c r="F10" s="419"/>
      <c r="G10" s="424">
        <v>3.8557999999999999</v>
      </c>
      <c r="H10" s="425">
        <v>5.1515379428393588</v>
      </c>
      <c r="I10" s="421"/>
      <c r="J10" s="426">
        <v>3.3079999999999998</v>
      </c>
      <c r="K10" s="425">
        <v>5.9659613059250303</v>
      </c>
    </row>
    <row r="11" spans="1:11" ht="13" customHeight="1" x14ac:dyDescent="0.25">
      <c r="A11" s="428" t="s">
        <v>163</v>
      </c>
      <c r="B11" s="429"/>
      <c r="C11" s="417">
        <v>6.9661794183397907E-2</v>
      </c>
      <c r="D11" s="417">
        <v>0.2760719193897283</v>
      </c>
      <c r="E11" s="418"/>
      <c r="F11" s="419"/>
      <c r="G11" s="206">
        <v>28.85</v>
      </c>
      <c r="H11" s="420">
        <v>0.68850259965337945</v>
      </c>
      <c r="I11" s="421"/>
      <c r="J11" s="427">
        <v>18.649000000000001</v>
      </c>
      <c r="K11" s="420">
        <v>1.058255134323556</v>
      </c>
    </row>
    <row r="12" spans="1:11" ht="13" customHeight="1" x14ac:dyDescent="0.25">
      <c r="A12" s="430" t="s">
        <v>173</v>
      </c>
      <c r="B12" s="429"/>
      <c r="C12" s="423">
        <v>1.0389944501059567E-2</v>
      </c>
      <c r="D12" s="423">
        <v>2.1989352595937595E-2</v>
      </c>
      <c r="E12" s="423"/>
      <c r="F12" s="419"/>
      <c r="G12" s="424">
        <v>647.95000000000005</v>
      </c>
      <c r="H12" s="425">
        <v>3.0655606142449259E-2</v>
      </c>
      <c r="I12" s="421"/>
      <c r="J12" s="426">
        <v>615.22</v>
      </c>
      <c r="K12" s="425">
        <v>3.2078606027112246E-2</v>
      </c>
    </row>
    <row r="13" spans="1:11" ht="13" customHeight="1" x14ac:dyDescent="0.25">
      <c r="A13" s="428" t="s">
        <v>157</v>
      </c>
      <c r="B13" s="429"/>
      <c r="C13" s="417">
        <v>5.1017601464784512E-3</v>
      </c>
      <c r="D13" s="417">
        <v>5.2704478683099021E-2</v>
      </c>
      <c r="E13" s="431"/>
      <c r="F13" s="432"/>
      <c r="G13" s="206">
        <v>53.521999999999998</v>
      </c>
      <c r="H13" s="420">
        <v>0.37112402376592801</v>
      </c>
      <c r="I13" s="421"/>
      <c r="J13" s="427">
        <v>49.923000000000002</v>
      </c>
      <c r="K13" s="420">
        <v>0.39531678785329405</v>
      </c>
    </row>
    <row r="14" spans="1:11" ht="13" customHeight="1" thickBot="1" x14ac:dyDescent="0.3">
      <c r="A14" s="433" t="s">
        <v>174</v>
      </c>
      <c r="B14" s="434"/>
      <c r="C14" s="435">
        <v>2.1159875720849985E-2</v>
      </c>
      <c r="D14" s="435">
        <v>2.4974036447921621E-2</v>
      </c>
      <c r="E14" s="435"/>
      <c r="F14" s="436"/>
      <c r="G14" s="437">
        <v>0.86657941000000005</v>
      </c>
      <c r="H14" s="438">
        <v>22.921500061950464</v>
      </c>
      <c r="I14" s="439"/>
      <c r="J14" s="437">
        <v>0.83720713000000002</v>
      </c>
      <c r="K14" s="438">
        <v>23.5729000540165</v>
      </c>
    </row>
    <row r="15" spans="1:11" ht="11.15" customHeight="1" x14ac:dyDescent="0.25">
      <c r="A15" s="440"/>
      <c r="B15" s="440"/>
      <c r="C15" s="441"/>
      <c r="D15" s="441"/>
      <c r="E15" s="442"/>
      <c r="F15" s="443"/>
      <c r="G15" s="444"/>
      <c r="H15" s="445"/>
      <c r="I15" s="446"/>
      <c r="J15" s="444"/>
      <c r="K15" s="445"/>
    </row>
    <row r="16" spans="1:11" ht="11.15" customHeight="1" x14ac:dyDescent="0.25">
      <c r="A16" s="440"/>
      <c r="B16" s="440"/>
      <c r="C16" s="441"/>
      <c r="D16" s="441"/>
      <c r="E16" s="442"/>
      <c r="F16" s="443"/>
      <c r="G16" s="444"/>
      <c r="H16" s="445"/>
      <c r="I16" s="446"/>
      <c r="J16" s="444"/>
      <c r="K16" s="445"/>
    </row>
    <row r="17" spans="1:11" ht="11.15" customHeight="1" x14ac:dyDescent="0.25">
      <c r="A17" s="787" t="s">
        <v>175</v>
      </c>
      <c r="B17" s="787"/>
      <c r="C17" s="787"/>
      <c r="D17" s="787"/>
      <c r="E17" s="787"/>
      <c r="F17" s="787"/>
      <c r="G17" s="787"/>
      <c r="H17" s="787"/>
      <c r="I17" s="787"/>
      <c r="J17" s="787"/>
      <c r="K17" s="787"/>
    </row>
  </sheetData>
  <mergeCells count="7">
    <mergeCell ref="A17:K17"/>
    <mergeCell ref="A1:K1"/>
    <mergeCell ref="A2:K2"/>
    <mergeCell ref="C4:E4"/>
    <mergeCell ref="G4:K4"/>
    <mergeCell ref="G5:H5"/>
    <mergeCell ref="J5:K5"/>
  </mergeCells>
  <pageMargins left="0.19685039370078741" right="0.31496062992125984" top="0.78740157480314965" bottom="0.2362204724409449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7"/>
  <sheetViews>
    <sheetView showGridLines="0" view="pageBreakPreview" topLeftCell="A3" zoomScale="84" zoomScaleSheetLayoutView="84" workbookViewId="0">
      <selection activeCell="C9" sqref="C9"/>
    </sheetView>
  </sheetViews>
  <sheetFormatPr defaultColWidth="9.81640625" defaultRowHeight="15.5" outlineLevelRow="1" x14ac:dyDescent="0.35"/>
  <cols>
    <col min="1" max="1" width="49.26953125" style="260" customWidth="1"/>
    <col min="2" max="2" width="1.453125" style="264" customWidth="1"/>
    <col min="3" max="5" width="10.7265625" style="260" customWidth="1"/>
    <col min="6" max="6" width="15.1796875" style="260" customWidth="1"/>
    <col min="7" max="7" width="13.1796875" style="260" customWidth="1"/>
    <col min="8" max="8" width="22.453125" style="260" customWidth="1"/>
    <col min="9" max="9" width="9.81640625" style="260" customWidth="1"/>
    <col min="10" max="10" width="5" style="260" customWidth="1"/>
    <col min="11" max="11" width="5.1796875" style="260" customWidth="1"/>
    <col min="12" max="16384" width="9.81640625" style="260"/>
  </cols>
  <sheetData>
    <row r="1" spans="1:12" ht="36" customHeight="1" x14ac:dyDescent="0.4">
      <c r="A1" s="771" t="s">
        <v>0</v>
      </c>
      <c r="B1" s="771"/>
      <c r="C1" s="771"/>
      <c r="D1" s="771"/>
      <c r="E1" s="771"/>
      <c r="G1" s="261"/>
      <c r="H1" s="261"/>
      <c r="I1" s="261"/>
    </row>
    <row r="2" spans="1:12" ht="15" customHeight="1" x14ac:dyDescent="0.4">
      <c r="A2" s="772" t="s">
        <v>50</v>
      </c>
      <c r="B2" s="772"/>
      <c r="C2" s="772"/>
      <c r="D2" s="772"/>
      <c r="E2" s="772"/>
      <c r="F2" s="262"/>
      <c r="G2" s="263"/>
      <c r="H2" s="263"/>
      <c r="I2" s="263"/>
    </row>
    <row r="3" spans="1:12" ht="15" customHeight="1" x14ac:dyDescent="0.4">
      <c r="A3" s="773" t="s">
        <v>99</v>
      </c>
      <c r="B3" s="773"/>
      <c r="C3" s="773"/>
      <c r="D3" s="773"/>
      <c r="E3" s="773"/>
      <c r="F3" s="262"/>
      <c r="G3" s="263"/>
      <c r="H3" s="263"/>
      <c r="I3" s="263"/>
    </row>
    <row r="4" spans="1:12" ht="18" x14ac:dyDescent="0.4">
      <c r="A4" s="774"/>
      <c r="B4" s="774"/>
      <c r="C4" s="774"/>
      <c r="D4" s="774"/>
      <c r="E4" s="774"/>
      <c r="F4" s="262"/>
      <c r="G4" s="262"/>
      <c r="H4" s="262"/>
      <c r="I4" s="262"/>
      <c r="J4" s="262"/>
      <c r="K4" s="262"/>
      <c r="L4" s="264"/>
    </row>
    <row r="5" spans="1:12" x14ac:dyDescent="0.35">
      <c r="A5" s="265"/>
      <c r="B5" s="266"/>
      <c r="C5" s="265"/>
      <c r="D5" s="265"/>
      <c r="E5" s="265"/>
      <c r="F5" s="266"/>
      <c r="G5" s="267"/>
      <c r="H5" s="267"/>
      <c r="I5" s="268"/>
    </row>
    <row r="6" spans="1:12" x14ac:dyDescent="0.35">
      <c r="A6" s="269"/>
      <c r="B6" s="269"/>
      <c r="C6" s="775"/>
      <c r="D6" s="775"/>
      <c r="E6" s="775"/>
      <c r="F6" s="264"/>
      <c r="G6" s="270"/>
      <c r="H6" s="270"/>
      <c r="I6" s="264"/>
    </row>
    <row r="7" spans="1:12" hidden="1" x14ac:dyDescent="0.35">
      <c r="A7" s="269"/>
      <c r="B7" s="269"/>
      <c r="C7" s="626"/>
      <c r="D7" s="626"/>
      <c r="E7" s="626"/>
      <c r="F7" s="264"/>
      <c r="G7" s="270"/>
      <c r="H7" s="270"/>
      <c r="I7" s="264"/>
    </row>
    <row r="8" spans="1:12" ht="31" x14ac:dyDescent="0.35">
      <c r="A8" s="272"/>
      <c r="B8" s="273"/>
      <c r="C8" s="274" t="s">
        <v>204</v>
      </c>
      <c r="D8" s="275" t="s">
        <v>101</v>
      </c>
      <c r="E8" s="274" t="s">
        <v>205</v>
      </c>
      <c r="F8" s="276"/>
    </row>
    <row r="9" spans="1:12" x14ac:dyDescent="0.35">
      <c r="A9" s="277" t="s">
        <v>103</v>
      </c>
      <c r="B9" s="277"/>
      <c r="C9" s="278">
        <v>124708</v>
      </c>
      <c r="D9" s="278"/>
      <c r="E9" s="278">
        <f t="shared" ref="E9:E31" si="0">+C9+D9</f>
        <v>124708</v>
      </c>
    </row>
    <row r="10" spans="1:12" x14ac:dyDescent="0.35">
      <c r="A10" s="279" t="s">
        <v>57</v>
      </c>
      <c r="B10" s="277"/>
      <c r="C10" s="280">
        <v>78991</v>
      </c>
      <c r="D10" s="280"/>
      <c r="E10" s="280">
        <f t="shared" si="0"/>
        <v>78991</v>
      </c>
    </row>
    <row r="11" spans="1:12" x14ac:dyDescent="0.35">
      <c r="A11" s="279" t="s">
        <v>58</v>
      </c>
      <c r="B11" s="277"/>
      <c r="C11" s="280">
        <f>C9-C10</f>
        <v>45717</v>
      </c>
      <c r="D11" s="280"/>
      <c r="E11" s="280">
        <f t="shared" si="0"/>
        <v>45717</v>
      </c>
    </row>
    <row r="12" spans="1:12" x14ac:dyDescent="0.35">
      <c r="A12" s="281" t="s">
        <v>59</v>
      </c>
      <c r="B12" s="282"/>
      <c r="C12" s="278">
        <v>4902</v>
      </c>
      <c r="D12" s="278"/>
      <c r="E12" s="278">
        <f t="shared" si="0"/>
        <v>4902</v>
      </c>
    </row>
    <row r="13" spans="1:12" x14ac:dyDescent="0.35">
      <c r="A13" s="281" t="s">
        <v>60</v>
      </c>
      <c r="B13" s="282"/>
      <c r="C13" s="278">
        <v>29477</v>
      </c>
      <c r="D13" s="278"/>
      <c r="E13" s="278">
        <f t="shared" si="0"/>
        <v>29477</v>
      </c>
    </row>
    <row r="14" spans="1:12" outlineLevel="1" x14ac:dyDescent="0.35">
      <c r="A14" s="283" t="s">
        <v>61</v>
      </c>
      <c r="B14" s="277"/>
      <c r="C14" s="278">
        <v>-67</v>
      </c>
      <c r="D14" s="278"/>
      <c r="E14" s="278">
        <f>+C14+D14</f>
        <v>-67</v>
      </c>
    </row>
    <row r="15" spans="1:12" outlineLevel="1" x14ac:dyDescent="0.35">
      <c r="A15" s="283" t="s">
        <v>62</v>
      </c>
      <c r="B15" s="277"/>
      <c r="C15" s="278">
        <v>540</v>
      </c>
      <c r="D15" s="278">
        <v>-2</v>
      </c>
      <c r="E15" s="278">
        <f>+C15+D15</f>
        <v>538</v>
      </c>
    </row>
    <row r="16" spans="1:12" x14ac:dyDescent="0.35">
      <c r="A16" s="283" t="s">
        <v>104</v>
      </c>
      <c r="B16" s="260"/>
      <c r="C16" s="278">
        <f>+C15-C14</f>
        <v>607</v>
      </c>
      <c r="D16" s="276">
        <f>+D15-D14</f>
        <v>-2</v>
      </c>
      <c r="E16" s="278">
        <f>+C16+D16</f>
        <v>605</v>
      </c>
    </row>
    <row r="17" spans="1:7" s="287" customFormat="1" x14ac:dyDescent="0.35">
      <c r="A17" s="284" t="s">
        <v>79</v>
      </c>
      <c r="B17" s="285"/>
      <c r="C17" s="286">
        <f>C11-C12-C13-C16</f>
        <v>10731</v>
      </c>
      <c r="D17" s="286">
        <f>-D16</f>
        <v>2</v>
      </c>
      <c r="E17" s="286">
        <f t="shared" si="0"/>
        <v>10733</v>
      </c>
    </row>
    <row r="18" spans="1:7" x14ac:dyDescent="0.35">
      <c r="A18" s="288" t="s">
        <v>65</v>
      </c>
      <c r="B18" s="281"/>
      <c r="C18" s="289">
        <v>415</v>
      </c>
      <c r="D18" s="289"/>
      <c r="E18" s="289">
        <f t="shared" si="0"/>
        <v>415</v>
      </c>
      <c r="F18" s="276">
        <f>+E18+E15</f>
        <v>953</v>
      </c>
    </row>
    <row r="19" spans="1:7" x14ac:dyDescent="0.35">
      <c r="A19" s="282" t="s">
        <v>105</v>
      </c>
      <c r="B19" s="282"/>
      <c r="C19" s="290">
        <v>2292</v>
      </c>
      <c r="D19" s="290"/>
      <c r="E19" s="290">
        <f t="shared" si="0"/>
        <v>2292</v>
      </c>
    </row>
    <row r="20" spans="1:7" x14ac:dyDescent="0.35">
      <c r="A20" s="291" t="s">
        <v>106</v>
      </c>
      <c r="B20" s="282"/>
      <c r="C20" s="289">
        <v>567</v>
      </c>
      <c r="D20" s="289"/>
      <c r="E20" s="289">
        <f t="shared" si="0"/>
        <v>567</v>
      </c>
    </row>
    <row r="21" spans="1:7" x14ac:dyDescent="0.35">
      <c r="A21" s="282" t="s">
        <v>107</v>
      </c>
      <c r="B21" s="282"/>
      <c r="C21" s="278">
        <f>+C19-C20</f>
        <v>1725</v>
      </c>
      <c r="D21" s="278">
        <f>+SUM(D19:D20)</f>
        <v>0</v>
      </c>
      <c r="E21" s="278">
        <f t="shared" si="0"/>
        <v>1725</v>
      </c>
    </row>
    <row r="22" spans="1:7" x14ac:dyDescent="0.35">
      <c r="A22" s="292" t="s">
        <v>108</v>
      </c>
      <c r="B22" s="282"/>
      <c r="C22" s="290">
        <v>-5644</v>
      </c>
      <c r="D22" s="290"/>
      <c r="E22" s="290">
        <f t="shared" si="0"/>
        <v>-5644</v>
      </c>
    </row>
    <row r="23" spans="1:7" x14ac:dyDescent="0.35">
      <c r="A23" s="293" t="s">
        <v>109</v>
      </c>
      <c r="B23" s="281"/>
      <c r="C23" s="290">
        <v>0</v>
      </c>
      <c r="D23" s="290"/>
      <c r="E23" s="290">
        <f t="shared" si="0"/>
        <v>0</v>
      </c>
    </row>
    <row r="24" spans="1:7" ht="18" customHeight="1" x14ac:dyDescent="0.35">
      <c r="A24" s="283" t="s">
        <v>110</v>
      </c>
      <c r="B24" s="281"/>
      <c r="C24" s="289">
        <v>70</v>
      </c>
      <c r="D24" s="289"/>
      <c r="E24" s="289">
        <f t="shared" si="0"/>
        <v>70</v>
      </c>
    </row>
    <row r="25" spans="1:7" s="287" customFormat="1" x14ac:dyDescent="0.35">
      <c r="A25" s="294" t="s">
        <v>111</v>
      </c>
      <c r="B25" s="285"/>
      <c r="C25" s="286">
        <f>C21+C22+C23+C24</f>
        <v>-3849</v>
      </c>
      <c r="D25" s="286">
        <f>-D23</f>
        <v>0</v>
      </c>
      <c r="E25" s="286">
        <f t="shared" si="0"/>
        <v>-3849</v>
      </c>
    </row>
    <row r="26" spans="1:7" s="287" customFormat="1" ht="18" customHeight="1" x14ac:dyDescent="0.35">
      <c r="A26" s="295" t="s">
        <v>112</v>
      </c>
      <c r="B26" s="295"/>
      <c r="C26" s="296">
        <f>C17-C18-C25</f>
        <v>14165</v>
      </c>
      <c r="D26" s="296">
        <f>+D17+D18-D25-D28</f>
        <v>2</v>
      </c>
      <c r="E26" s="296">
        <f t="shared" si="0"/>
        <v>14167</v>
      </c>
      <c r="F26" s="297">
        <f>+E26-E14</f>
        <v>14234</v>
      </c>
    </row>
    <row r="27" spans="1:7" s="264" customFormat="1" x14ac:dyDescent="0.35">
      <c r="A27" s="277" t="s">
        <v>73</v>
      </c>
      <c r="B27" s="277"/>
      <c r="C27" s="298">
        <v>4580</v>
      </c>
      <c r="D27" s="298">
        <v>1</v>
      </c>
      <c r="E27" s="298">
        <f t="shared" si="0"/>
        <v>4581</v>
      </c>
      <c r="G27" s="299"/>
    </row>
    <row r="28" spans="1:7" x14ac:dyDescent="0.35">
      <c r="A28" s="279" t="s">
        <v>113</v>
      </c>
      <c r="B28" s="277"/>
      <c r="C28" s="280">
        <v>1191</v>
      </c>
      <c r="D28" s="280"/>
      <c r="E28" s="280">
        <f>+C28+D28</f>
        <v>1191</v>
      </c>
      <c r="F28" s="276">
        <f>+E28+E14</f>
        <v>1124</v>
      </c>
    </row>
    <row r="29" spans="1:7" s="287" customFormat="1" x14ac:dyDescent="0.35">
      <c r="A29" s="300" t="s">
        <v>75</v>
      </c>
      <c r="B29" s="295"/>
      <c r="C29" s="286">
        <f>C26-C27+C28</f>
        <v>10776</v>
      </c>
      <c r="D29" s="286">
        <f>+D26-D27</f>
        <v>1</v>
      </c>
      <c r="E29" s="286">
        <f t="shared" si="0"/>
        <v>10777</v>
      </c>
      <c r="F29" s="297"/>
    </row>
    <row r="30" spans="1:7" x14ac:dyDescent="0.35">
      <c r="A30" s="277" t="s">
        <v>76</v>
      </c>
      <c r="B30" s="277"/>
      <c r="C30" s="278">
        <f>+C29-C31</f>
        <v>8795</v>
      </c>
      <c r="D30" s="278">
        <f>+D29-D31</f>
        <v>1</v>
      </c>
      <c r="E30" s="278">
        <f t="shared" si="0"/>
        <v>8796</v>
      </c>
    </row>
    <row r="31" spans="1:7" x14ac:dyDescent="0.35">
      <c r="A31" s="279" t="s">
        <v>77</v>
      </c>
      <c r="B31" s="277"/>
      <c r="C31" s="280">
        <v>1981</v>
      </c>
      <c r="D31" s="280"/>
      <c r="E31" s="280">
        <f t="shared" si="0"/>
        <v>1981</v>
      </c>
    </row>
    <row r="32" spans="1:7" x14ac:dyDescent="0.35">
      <c r="A32" s="277"/>
      <c r="B32" s="277"/>
      <c r="C32" s="301">
        <f>+C27/C26</f>
        <v>0.32333215672432053</v>
      </c>
      <c r="D32" s="302"/>
      <c r="E32" s="302"/>
    </row>
    <row r="33" spans="1:5" x14ac:dyDescent="0.35">
      <c r="A33" s="303"/>
      <c r="C33" s="304"/>
      <c r="D33" s="304"/>
      <c r="E33" s="304"/>
    </row>
    <row r="34" spans="1:5" hidden="1" x14ac:dyDescent="0.35">
      <c r="A34" s="305"/>
      <c r="C34" s="306"/>
      <c r="D34" s="306"/>
      <c r="E34" s="306"/>
    </row>
    <row r="35" spans="1:5" hidden="1" x14ac:dyDescent="0.35">
      <c r="A35" s="303"/>
      <c r="C35" s="306"/>
      <c r="D35" s="306"/>
      <c r="E35" s="306"/>
    </row>
    <row r="36" spans="1:5" hidden="1" x14ac:dyDescent="0.35">
      <c r="A36" s="303"/>
      <c r="C36" s="306"/>
      <c r="D36" s="306"/>
      <c r="E36" s="306"/>
    </row>
    <row r="37" spans="1:5" hidden="1" x14ac:dyDescent="0.35">
      <c r="A37" s="305"/>
      <c r="C37" s="306"/>
      <c r="D37" s="306"/>
      <c r="E37" s="306"/>
    </row>
    <row r="38" spans="1:5" hidden="1" x14ac:dyDescent="0.35">
      <c r="A38" s="305"/>
      <c r="C38" s="306"/>
      <c r="D38" s="306"/>
      <c r="E38" s="306"/>
    </row>
    <row r="39" spans="1:5" hidden="1" x14ac:dyDescent="0.35">
      <c r="A39" s="303"/>
      <c r="C39" s="306"/>
      <c r="D39" s="306"/>
      <c r="E39" s="306"/>
    </row>
    <row r="40" spans="1:5" hidden="1" x14ac:dyDescent="0.35">
      <c r="A40" s="303"/>
      <c r="C40" s="306"/>
      <c r="D40" s="306"/>
      <c r="E40" s="306"/>
    </row>
    <row r="41" spans="1:5" hidden="1" x14ac:dyDescent="0.35">
      <c r="C41" s="306"/>
      <c r="D41" s="306"/>
      <c r="E41" s="306"/>
    </row>
    <row r="42" spans="1:5" hidden="1" x14ac:dyDescent="0.35">
      <c r="C42" s="306"/>
      <c r="D42" s="306"/>
      <c r="E42" s="306"/>
    </row>
    <row r="43" spans="1:5" hidden="1" x14ac:dyDescent="0.35">
      <c r="C43" s="306"/>
      <c r="D43" s="306"/>
      <c r="E43" s="306"/>
    </row>
    <row r="44" spans="1:5" hidden="1" x14ac:dyDescent="0.35">
      <c r="C44" s="306"/>
      <c r="D44" s="306"/>
      <c r="E44" s="306"/>
    </row>
    <row r="45" spans="1:5" hidden="1" x14ac:dyDescent="0.35">
      <c r="C45" s="306"/>
      <c r="D45" s="306"/>
      <c r="E45" s="306"/>
    </row>
    <row r="46" spans="1:5" hidden="1" x14ac:dyDescent="0.35">
      <c r="C46" s="306"/>
      <c r="D46" s="306"/>
      <c r="E46" s="306"/>
    </row>
    <row r="47" spans="1:5" hidden="1" x14ac:dyDescent="0.35">
      <c r="C47" s="306"/>
      <c r="D47" s="306"/>
      <c r="E47" s="306"/>
    </row>
    <row r="48" spans="1:5" hidden="1" x14ac:dyDescent="0.35">
      <c r="C48" s="306"/>
      <c r="D48" s="306"/>
      <c r="E48" s="306"/>
    </row>
    <row r="49" spans="1:9" hidden="1" x14ac:dyDescent="0.35">
      <c r="C49" s="306"/>
      <c r="D49" s="306"/>
      <c r="E49" s="306"/>
    </row>
    <row r="50" spans="1:9" ht="31" x14ac:dyDescent="0.35">
      <c r="C50" s="274" t="s">
        <v>114</v>
      </c>
      <c r="D50" s="275" t="s">
        <v>101</v>
      </c>
      <c r="E50" s="274" t="s">
        <v>115</v>
      </c>
    </row>
    <row r="51" spans="1:9" x14ac:dyDescent="0.35">
      <c r="A51" s="307" t="s">
        <v>116</v>
      </c>
      <c r="B51" s="308"/>
      <c r="C51" s="309"/>
      <c r="D51" s="309"/>
      <c r="E51" s="309"/>
    </row>
    <row r="52" spans="1:9" ht="15.75" customHeight="1" x14ac:dyDescent="0.35">
      <c r="A52" s="310" t="s">
        <v>117</v>
      </c>
      <c r="B52" s="281"/>
      <c r="C52" s="311">
        <f>+C17</f>
        <v>10731</v>
      </c>
      <c r="D52" s="311">
        <f>+D17</f>
        <v>2</v>
      </c>
      <c r="E52" s="311">
        <f>+C52+D52</f>
        <v>10733</v>
      </c>
    </row>
    <row r="53" spans="1:9" ht="15.75" customHeight="1" x14ac:dyDescent="0.35">
      <c r="A53" s="264" t="s">
        <v>80</v>
      </c>
      <c r="C53" s="278">
        <v>3960</v>
      </c>
      <c r="D53" s="278"/>
      <c r="E53" s="278">
        <f>+C53+D53</f>
        <v>3960</v>
      </c>
    </row>
    <row r="54" spans="1:9" ht="15.75" customHeight="1" x14ac:dyDescent="0.35">
      <c r="A54" s="312" t="s">
        <v>81</v>
      </c>
      <c r="B54" s="277"/>
      <c r="C54" s="313">
        <f>+C55-C53-C52</f>
        <v>1053</v>
      </c>
      <c r="D54" s="278">
        <f>+D55-D53-D52</f>
        <v>-2</v>
      </c>
      <c r="E54" s="313">
        <f>+C54+D54</f>
        <v>1051</v>
      </c>
    </row>
    <row r="55" spans="1:9" ht="15.75" customHeight="1" x14ac:dyDescent="0.35">
      <c r="A55" s="314" t="s">
        <v>82</v>
      </c>
      <c r="B55" s="277"/>
      <c r="C55" s="278">
        <v>15744</v>
      </c>
      <c r="D55" s="315"/>
      <c r="E55" s="315">
        <f>+C55+D55</f>
        <v>15744</v>
      </c>
    </row>
    <row r="56" spans="1:9" s="287" customFormat="1" ht="15.75" customHeight="1" x14ac:dyDescent="0.35">
      <c r="A56" s="316" t="s">
        <v>83</v>
      </c>
      <c r="B56" s="317"/>
      <c r="C56" s="318"/>
      <c r="D56" s="318"/>
      <c r="E56" s="318">
        <f>+C56+D56</f>
        <v>0</v>
      </c>
    </row>
    <row r="57" spans="1:9" ht="19.5" customHeight="1" x14ac:dyDescent="0.35">
      <c r="C57" s="319"/>
      <c r="D57" s="319"/>
      <c r="E57" s="319"/>
      <c r="F57" s="320"/>
      <c r="G57" s="278"/>
      <c r="H57" s="278"/>
      <c r="I57" s="264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56</xdr:row>
                <xdr:rowOff>12700</xdr:rowOff>
              </from>
              <to>
                <xdr:col>5</xdr:col>
                <xdr:colOff>0</xdr:colOff>
                <xdr:row>57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7"/>
  <sheetViews>
    <sheetView showGridLines="0" view="pageBreakPreview" topLeftCell="A8" zoomScale="84" zoomScaleSheetLayoutView="84" workbookViewId="0">
      <selection activeCell="E31" sqref="E31"/>
    </sheetView>
  </sheetViews>
  <sheetFormatPr defaultColWidth="9.81640625" defaultRowHeight="15.5" outlineLevelRow="1" x14ac:dyDescent="0.35"/>
  <cols>
    <col min="1" max="1" width="49.26953125" style="260" customWidth="1"/>
    <col min="2" max="2" width="1.453125" style="264" customWidth="1"/>
    <col min="3" max="5" width="10.7265625" style="260" customWidth="1"/>
    <col min="6" max="6" width="15.1796875" style="260" customWidth="1"/>
    <col min="7" max="7" width="13.1796875" style="260" customWidth="1"/>
    <col min="8" max="8" width="22.453125" style="260" customWidth="1"/>
    <col min="9" max="9" width="9.81640625" style="260" customWidth="1"/>
    <col min="10" max="10" width="5" style="260" customWidth="1"/>
    <col min="11" max="11" width="5.1796875" style="260" customWidth="1"/>
    <col min="12" max="16384" width="9.81640625" style="260"/>
  </cols>
  <sheetData>
    <row r="1" spans="1:12" ht="36" customHeight="1" x14ac:dyDescent="0.4">
      <c r="A1" s="771" t="s">
        <v>0</v>
      </c>
      <c r="B1" s="771"/>
      <c r="C1" s="771"/>
      <c r="D1" s="771"/>
      <c r="E1" s="771"/>
      <c r="G1" s="261"/>
      <c r="H1" s="261"/>
      <c r="I1" s="261"/>
    </row>
    <row r="2" spans="1:12" ht="15" customHeight="1" x14ac:dyDescent="0.4">
      <c r="A2" s="772" t="s">
        <v>50</v>
      </c>
      <c r="B2" s="772"/>
      <c r="C2" s="772"/>
      <c r="D2" s="772"/>
      <c r="E2" s="772"/>
      <c r="F2" s="262"/>
      <c r="G2" s="263"/>
      <c r="H2" s="263"/>
      <c r="I2" s="263"/>
    </row>
    <row r="3" spans="1:12" ht="15" customHeight="1" x14ac:dyDescent="0.4">
      <c r="A3" s="773" t="s">
        <v>99</v>
      </c>
      <c r="B3" s="773"/>
      <c r="C3" s="773"/>
      <c r="D3" s="773"/>
      <c r="E3" s="773"/>
      <c r="F3" s="262"/>
      <c r="G3" s="263"/>
      <c r="H3" s="263"/>
      <c r="I3" s="263"/>
    </row>
    <row r="4" spans="1:12" ht="18" x14ac:dyDescent="0.4">
      <c r="A4" s="774"/>
      <c r="B4" s="774"/>
      <c r="C4" s="774"/>
      <c r="D4" s="774"/>
      <c r="E4" s="774"/>
      <c r="F4" s="262"/>
      <c r="G4" s="262"/>
      <c r="H4" s="262"/>
      <c r="I4" s="262"/>
      <c r="J4" s="262"/>
      <c r="K4" s="262"/>
      <c r="L4" s="264"/>
    </row>
    <row r="5" spans="1:12" x14ac:dyDescent="0.35">
      <c r="A5" s="265"/>
      <c r="B5" s="266"/>
      <c r="C5" s="265"/>
      <c r="D5" s="265"/>
      <c r="E5" s="265"/>
      <c r="F5" s="266"/>
      <c r="G5" s="267"/>
      <c r="H5" s="267"/>
      <c r="I5" s="268"/>
    </row>
    <row r="6" spans="1:12" x14ac:dyDescent="0.35">
      <c r="A6" s="269"/>
      <c r="B6" s="269"/>
      <c r="C6" s="775"/>
      <c r="D6" s="775"/>
      <c r="E6" s="775"/>
      <c r="F6" s="264"/>
      <c r="G6" s="270"/>
      <c r="H6" s="270"/>
      <c r="I6" s="264"/>
    </row>
    <row r="7" spans="1:12" hidden="1" x14ac:dyDescent="0.35">
      <c r="A7" s="269"/>
      <c r="B7" s="269"/>
      <c r="C7" s="271"/>
      <c r="D7" s="271"/>
      <c r="E7" s="271"/>
      <c r="F7" s="264"/>
      <c r="G7" s="270"/>
      <c r="H7" s="270"/>
      <c r="I7" s="264"/>
    </row>
    <row r="8" spans="1:12" x14ac:dyDescent="0.35">
      <c r="A8" s="272"/>
      <c r="B8" s="273"/>
      <c r="C8" s="274" t="s">
        <v>100</v>
      </c>
      <c r="D8" s="275" t="s">
        <v>101</v>
      </c>
      <c r="E8" s="274" t="s">
        <v>102</v>
      </c>
      <c r="F8" s="276"/>
    </row>
    <row r="9" spans="1:12" x14ac:dyDescent="0.35">
      <c r="A9" s="277" t="s">
        <v>103</v>
      </c>
      <c r="B9" s="277"/>
      <c r="C9" s="278">
        <v>240046</v>
      </c>
      <c r="D9" s="278"/>
      <c r="E9" s="278">
        <f t="shared" ref="E9:E31" si="0">+C9+D9</f>
        <v>240046</v>
      </c>
    </row>
    <row r="10" spans="1:12" x14ac:dyDescent="0.35">
      <c r="A10" s="279" t="s">
        <v>57</v>
      </c>
      <c r="B10" s="277"/>
      <c r="C10" s="280">
        <v>152964</v>
      </c>
      <c r="D10" s="280"/>
      <c r="E10" s="280">
        <f t="shared" si="0"/>
        <v>152964</v>
      </c>
    </row>
    <row r="11" spans="1:12" x14ac:dyDescent="0.35">
      <c r="A11" s="279" t="s">
        <v>58</v>
      </c>
      <c r="B11" s="277"/>
      <c r="C11" s="280">
        <f>C9-C10</f>
        <v>87082</v>
      </c>
      <c r="D11" s="280"/>
      <c r="E11" s="280">
        <f t="shared" si="0"/>
        <v>87082</v>
      </c>
    </row>
    <row r="12" spans="1:12" x14ac:dyDescent="0.35">
      <c r="A12" s="281" t="s">
        <v>59</v>
      </c>
      <c r="B12" s="282"/>
      <c r="C12" s="278">
        <v>9194</v>
      </c>
      <c r="D12" s="278"/>
      <c r="E12" s="278">
        <f t="shared" si="0"/>
        <v>9194</v>
      </c>
    </row>
    <row r="13" spans="1:12" x14ac:dyDescent="0.35">
      <c r="A13" s="281" t="s">
        <v>60</v>
      </c>
      <c r="B13" s="282"/>
      <c r="C13" s="278">
        <v>57940</v>
      </c>
      <c r="D13" s="278"/>
      <c r="E13" s="278">
        <f t="shared" si="0"/>
        <v>57940</v>
      </c>
    </row>
    <row r="14" spans="1:12" outlineLevel="1" x14ac:dyDescent="0.35">
      <c r="A14" s="283" t="s">
        <v>61</v>
      </c>
      <c r="B14" s="277"/>
      <c r="C14" s="278">
        <v>-116</v>
      </c>
      <c r="D14" s="278"/>
      <c r="E14" s="278">
        <f>+C14+D14</f>
        <v>-116</v>
      </c>
    </row>
    <row r="15" spans="1:12" outlineLevel="1" x14ac:dyDescent="0.35">
      <c r="A15" s="283" t="s">
        <v>62</v>
      </c>
      <c r="B15" s="277"/>
      <c r="C15" s="278">
        <v>690</v>
      </c>
      <c r="D15" s="278"/>
      <c r="E15" s="278">
        <f>+C15+D15</f>
        <v>690</v>
      </c>
    </row>
    <row r="16" spans="1:12" x14ac:dyDescent="0.35">
      <c r="A16" s="283" t="s">
        <v>104</v>
      </c>
      <c r="B16" s="260"/>
      <c r="C16" s="278">
        <f>+C15-C14</f>
        <v>806</v>
      </c>
      <c r="D16" s="276">
        <f>+D15-D14</f>
        <v>0</v>
      </c>
      <c r="E16" s="278">
        <f>+C16+D16</f>
        <v>806</v>
      </c>
    </row>
    <row r="17" spans="1:7" s="287" customFormat="1" x14ac:dyDescent="0.35">
      <c r="A17" s="284" t="s">
        <v>79</v>
      </c>
      <c r="B17" s="285"/>
      <c r="C17" s="286">
        <f>C11-C12-C13-C16</f>
        <v>19142</v>
      </c>
      <c r="D17" s="286">
        <f>-D16</f>
        <v>0</v>
      </c>
      <c r="E17" s="286">
        <f t="shared" si="0"/>
        <v>19142</v>
      </c>
    </row>
    <row r="18" spans="1:7" x14ac:dyDescent="0.35">
      <c r="A18" s="288" t="s">
        <v>65</v>
      </c>
      <c r="B18" s="281"/>
      <c r="C18" s="289">
        <v>603</v>
      </c>
      <c r="D18" s="289"/>
      <c r="E18" s="289">
        <f t="shared" si="0"/>
        <v>603</v>
      </c>
      <c r="F18" s="276">
        <f>+E18+E15</f>
        <v>1293</v>
      </c>
    </row>
    <row r="19" spans="1:7" x14ac:dyDescent="0.35">
      <c r="A19" s="282" t="s">
        <v>105</v>
      </c>
      <c r="B19" s="282"/>
      <c r="C19" s="290">
        <v>4884</v>
      </c>
      <c r="D19" s="290"/>
      <c r="E19" s="290">
        <f t="shared" si="0"/>
        <v>4884</v>
      </c>
    </row>
    <row r="20" spans="1:7" x14ac:dyDescent="0.35">
      <c r="A20" s="291" t="s">
        <v>106</v>
      </c>
      <c r="B20" s="282"/>
      <c r="C20" s="289">
        <v>1334</v>
      </c>
      <c r="D20" s="289"/>
      <c r="E20" s="289">
        <f t="shared" si="0"/>
        <v>1334</v>
      </c>
    </row>
    <row r="21" spans="1:7" x14ac:dyDescent="0.35">
      <c r="A21" s="282" t="s">
        <v>107</v>
      </c>
      <c r="B21" s="282"/>
      <c r="C21" s="278">
        <f>+C19-C20</f>
        <v>3550</v>
      </c>
      <c r="D21" s="278">
        <f>+SUM(D19:D20)</f>
        <v>0</v>
      </c>
      <c r="E21" s="278">
        <f t="shared" si="0"/>
        <v>3550</v>
      </c>
    </row>
    <row r="22" spans="1:7" x14ac:dyDescent="0.35">
      <c r="A22" s="292" t="s">
        <v>108</v>
      </c>
      <c r="B22" s="282"/>
      <c r="C22" s="290">
        <v>-711</v>
      </c>
      <c r="D22" s="290"/>
      <c r="E22" s="290">
        <f t="shared" si="0"/>
        <v>-711</v>
      </c>
    </row>
    <row r="23" spans="1:7" x14ac:dyDescent="0.35">
      <c r="A23" s="293" t="s">
        <v>109</v>
      </c>
      <c r="B23" s="281"/>
      <c r="C23" s="290">
        <v>0</v>
      </c>
      <c r="D23" s="290"/>
      <c r="E23" s="290">
        <f t="shared" si="0"/>
        <v>0</v>
      </c>
    </row>
    <row r="24" spans="1:7" ht="18" customHeight="1" x14ac:dyDescent="0.35">
      <c r="A24" s="283" t="s">
        <v>110</v>
      </c>
      <c r="B24" s="281"/>
      <c r="C24" s="289">
        <v>326</v>
      </c>
      <c r="D24" s="289"/>
      <c r="E24" s="289">
        <f t="shared" si="0"/>
        <v>326</v>
      </c>
    </row>
    <row r="25" spans="1:7" s="287" customFormat="1" x14ac:dyDescent="0.35">
      <c r="A25" s="294" t="s">
        <v>111</v>
      </c>
      <c r="B25" s="285"/>
      <c r="C25" s="286">
        <f>C21+C22+C23+C24</f>
        <v>3165</v>
      </c>
      <c r="D25" s="286">
        <f>-D23</f>
        <v>0</v>
      </c>
      <c r="E25" s="286">
        <f t="shared" si="0"/>
        <v>3165</v>
      </c>
    </row>
    <row r="26" spans="1:7" s="287" customFormat="1" ht="18" customHeight="1" x14ac:dyDescent="0.35">
      <c r="A26" s="295" t="s">
        <v>112</v>
      </c>
      <c r="B26" s="295"/>
      <c r="C26" s="296">
        <f>C17-C18-C25</f>
        <v>15374</v>
      </c>
      <c r="D26" s="296">
        <f>+D17+D18-D25-D28</f>
        <v>0</v>
      </c>
      <c r="E26" s="296">
        <f t="shared" si="0"/>
        <v>15374</v>
      </c>
      <c r="F26" s="297">
        <f>+E26-E14</f>
        <v>15490</v>
      </c>
    </row>
    <row r="27" spans="1:7" s="264" customFormat="1" x14ac:dyDescent="0.35">
      <c r="A27" s="277" t="s">
        <v>73</v>
      </c>
      <c r="B27" s="277"/>
      <c r="C27" s="298">
        <v>5182</v>
      </c>
      <c r="D27" s="298"/>
      <c r="E27" s="298">
        <f t="shared" si="0"/>
        <v>5182</v>
      </c>
      <c r="G27" s="299"/>
    </row>
    <row r="28" spans="1:7" x14ac:dyDescent="0.35">
      <c r="A28" s="279" t="s">
        <v>113</v>
      </c>
      <c r="B28" s="277"/>
      <c r="C28" s="280">
        <v>2062</v>
      </c>
      <c r="D28" s="280"/>
      <c r="E28" s="280">
        <f>+C28+D28</f>
        <v>2062</v>
      </c>
      <c r="F28" s="276">
        <f>+E28+E14</f>
        <v>1946</v>
      </c>
    </row>
    <row r="29" spans="1:7" s="287" customFormat="1" x14ac:dyDescent="0.35">
      <c r="A29" s="300" t="s">
        <v>75</v>
      </c>
      <c r="B29" s="295"/>
      <c r="C29" s="286">
        <f>C26-C27+C28</f>
        <v>12254</v>
      </c>
      <c r="D29" s="286">
        <f>+D26-D27</f>
        <v>0</v>
      </c>
      <c r="E29" s="286">
        <f t="shared" si="0"/>
        <v>12254</v>
      </c>
      <c r="F29" s="297"/>
    </row>
    <row r="30" spans="1:7" x14ac:dyDescent="0.35">
      <c r="A30" s="277" t="s">
        <v>76</v>
      </c>
      <c r="B30" s="277"/>
      <c r="C30" s="278">
        <f>+C29-C31</f>
        <v>8797</v>
      </c>
      <c r="D30" s="278">
        <f>+D29-D31</f>
        <v>0</v>
      </c>
      <c r="E30" s="278">
        <f t="shared" si="0"/>
        <v>8797</v>
      </c>
    </row>
    <row r="31" spans="1:7" x14ac:dyDescent="0.35">
      <c r="A31" s="279" t="s">
        <v>77</v>
      </c>
      <c r="B31" s="277"/>
      <c r="C31" s="280">
        <v>3457</v>
      </c>
      <c r="D31" s="280"/>
      <c r="E31" s="280">
        <f t="shared" si="0"/>
        <v>3457</v>
      </c>
    </row>
    <row r="32" spans="1:7" x14ac:dyDescent="0.35">
      <c r="A32" s="277"/>
      <c r="B32" s="277"/>
      <c r="C32" s="301">
        <f>+C27/C26</f>
        <v>0.3370625731754911</v>
      </c>
      <c r="D32" s="302"/>
      <c r="E32" s="302"/>
    </row>
    <row r="33" spans="1:5" x14ac:dyDescent="0.35">
      <c r="A33" s="303"/>
      <c r="C33" s="304"/>
      <c r="D33" s="304"/>
      <c r="E33" s="304"/>
    </row>
    <row r="34" spans="1:5" hidden="1" x14ac:dyDescent="0.35">
      <c r="A34" s="305"/>
      <c r="C34" s="306"/>
      <c r="D34" s="306"/>
      <c r="E34" s="306"/>
    </row>
    <row r="35" spans="1:5" hidden="1" x14ac:dyDescent="0.35">
      <c r="A35" s="303"/>
      <c r="C35" s="306"/>
      <c r="D35" s="306"/>
      <c r="E35" s="306"/>
    </row>
    <row r="36" spans="1:5" hidden="1" x14ac:dyDescent="0.35">
      <c r="A36" s="303"/>
      <c r="C36" s="306"/>
      <c r="D36" s="306"/>
      <c r="E36" s="306"/>
    </row>
    <row r="37" spans="1:5" hidden="1" x14ac:dyDescent="0.35">
      <c r="A37" s="305"/>
      <c r="C37" s="306"/>
      <c r="D37" s="306"/>
      <c r="E37" s="306"/>
    </row>
    <row r="38" spans="1:5" hidden="1" x14ac:dyDescent="0.35">
      <c r="A38" s="305"/>
      <c r="C38" s="306"/>
      <c r="D38" s="306"/>
      <c r="E38" s="306"/>
    </row>
    <row r="39" spans="1:5" hidden="1" x14ac:dyDescent="0.35">
      <c r="A39" s="303"/>
      <c r="C39" s="306"/>
      <c r="D39" s="306"/>
      <c r="E39" s="306"/>
    </row>
    <row r="40" spans="1:5" hidden="1" x14ac:dyDescent="0.35">
      <c r="A40" s="303"/>
      <c r="C40" s="306"/>
      <c r="D40" s="306"/>
      <c r="E40" s="306"/>
    </row>
    <row r="41" spans="1:5" hidden="1" x14ac:dyDescent="0.35">
      <c r="C41" s="306"/>
      <c r="D41" s="306"/>
      <c r="E41" s="306"/>
    </row>
    <row r="42" spans="1:5" hidden="1" x14ac:dyDescent="0.35">
      <c r="C42" s="306"/>
      <c r="D42" s="306"/>
      <c r="E42" s="306"/>
    </row>
    <row r="43" spans="1:5" hidden="1" x14ac:dyDescent="0.35">
      <c r="C43" s="306"/>
      <c r="D43" s="306"/>
      <c r="E43" s="306"/>
    </row>
    <row r="44" spans="1:5" hidden="1" x14ac:dyDescent="0.35">
      <c r="C44" s="306"/>
      <c r="D44" s="306"/>
      <c r="E44" s="306"/>
    </row>
    <row r="45" spans="1:5" hidden="1" x14ac:dyDescent="0.35">
      <c r="C45" s="306"/>
      <c r="D45" s="306"/>
      <c r="E45" s="306"/>
    </row>
    <row r="46" spans="1:5" hidden="1" x14ac:dyDescent="0.35">
      <c r="C46" s="306"/>
      <c r="D46" s="306"/>
      <c r="E46" s="306"/>
    </row>
    <row r="47" spans="1:5" hidden="1" x14ac:dyDescent="0.35">
      <c r="C47" s="306"/>
      <c r="D47" s="306"/>
      <c r="E47" s="306"/>
    </row>
    <row r="48" spans="1:5" hidden="1" x14ac:dyDescent="0.35">
      <c r="C48" s="306"/>
      <c r="D48" s="306"/>
      <c r="E48" s="306"/>
    </row>
    <row r="49" spans="1:9" hidden="1" x14ac:dyDescent="0.35">
      <c r="C49" s="306"/>
      <c r="D49" s="306"/>
      <c r="E49" s="306"/>
    </row>
    <row r="50" spans="1:9" ht="31" x14ac:dyDescent="0.35">
      <c r="C50" s="274" t="s">
        <v>114</v>
      </c>
      <c r="D50" s="275" t="s">
        <v>101</v>
      </c>
      <c r="E50" s="274" t="s">
        <v>115</v>
      </c>
    </row>
    <row r="51" spans="1:9" x14ac:dyDescent="0.35">
      <c r="A51" s="307" t="s">
        <v>116</v>
      </c>
      <c r="B51" s="308"/>
      <c r="C51" s="309"/>
      <c r="D51" s="309"/>
      <c r="E51" s="309"/>
    </row>
    <row r="52" spans="1:9" ht="15.75" customHeight="1" x14ac:dyDescent="0.35">
      <c r="A52" s="310" t="s">
        <v>117</v>
      </c>
      <c r="B52" s="281"/>
      <c r="C52" s="311">
        <f>+C17</f>
        <v>19142</v>
      </c>
      <c r="D52" s="311">
        <f>+D17</f>
        <v>0</v>
      </c>
      <c r="E52" s="311">
        <f>+C52+D52</f>
        <v>19142</v>
      </c>
    </row>
    <row r="53" spans="1:9" ht="15.75" customHeight="1" x14ac:dyDescent="0.35">
      <c r="A53" s="264" t="s">
        <v>80</v>
      </c>
      <c r="C53" s="278">
        <v>7778</v>
      </c>
      <c r="D53" s="278"/>
      <c r="E53" s="278">
        <f>+C53+D53</f>
        <v>7778</v>
      </c>
    </row>
    <row r="54" spans="1:9" ht="15.75" customHeight="1" x14ac:dyDescent="0.35">
      <c r="A54" s="312" t="s">
        <v>81</v>
      </c>
      <c r="B54" s="277"/>
      <c r="C54" s="313">
        <f>+C55-C53-C52</f>
        <v>1830</v>
      </c>
      <c r="D54" s="278">
        <f>+D55-D53-D52</f>
        <v>0</v>
      </c>
      <c r="E54" s="313">
        <f>+C54+D54</f>
        <v>1830</v>
      </c>
    </row>
    <row r="55" spans="1:9" ht="15.75" customHeight="1" x14ac:dyDescent="0.35">
      <c r="A55" s="314" t="s">
        <v>82</v>
      </c>
      <c r="B55" s="277"/>
      <c r="C55" s="278">
        <v>28750</v>
      </c>
      <c r="D55" s="315"/>
      <c r="E55" s="315">
        <f>+C55+D55</f>
        <v>28750</v>
      </c>
    </row>
    <row r="56" spans="1:9" s="287" customFormat="1" ht="15.75" customHeight="1" x14ac:dyDescent="0.35">
      <c r="A56" s="316" t="s">
        <v>83</v>
      </c>
      <c r="B56" s="317"/>
      <c r="C56" s="318"/>
      <c r="D56" s="318"/>
      <c r="E56" s="318">
        <f>+C56+D56</f>
        <v>0</v>
      </c>
    </row>
    <row r="57" spans="1:9" ht="19.5" customHeight="1" x14ac:dyDescent="0.35">
      <c r="C57" s="319"/>
      <c r="D57" s="319"/>
      <c r="E57" s="319"/>
      <c r="F57" s="320"/>
      <c r="G57" s="278"/>
      <c r="H57" s="278"/>
      <c r="I57" s="264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56</xdr:row>
                <xdr:rowOff>12700</xdr:rowOff>
              </from>
              <to>
                <xdr:col>5</xdr:col>
                <xdr:colOff>0</xdr:colOff>
                <xdr:row>57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8541"/>
  <sheetViews>
    <sheetView showGridLines="0" view="pageBreakPreview" topLeftCell="A27" zoomScale="80" zoomScaleSheetLayoutView="80" workbookViewId="0">
      <selection activeCell="K50" sqref="K50"/>
    </sheetView>
  </sheetViews>
  <sheetFormatPr defaultColWidth="9.81640625" defaultRowHeight="15.5" x14ac:dyDescent="0.35"/>
  <cols>
    <col min="1" max="1" width="61.7265625" style="324" customWidth="1"/>
    <col min="2" max="2" width="6.1796875" style="328" customWidth="1"/>
    <col min="3" max="3" width="17.54296875" style="324" bestFit="1" customWidth="1"/>
    <col min="4" max="5" width="10.7265625" style="324" customWidth="1"/>
    <col min="6" max="7" width="10.7265625" style="328" customWidth="1"/>
    <col min="8" max="8" width="9.81640625" style="328" bestFit="1" customWidth="1"/>
    <col min="9" max="9" width="9.81640625" style="324" bestFit="1" customWidth="1"/>
    <col min="10" max="10" width="17.7265625" style="324" bestFit="1" customWidth="1"/>
    <col min="11" max="11" width="10.7265625" style="324" customWidth="1"/>
    <col min="12" max="12" width="14.54296875" style="324" bestFit="1" customWidth="1"/>
    <col min="13" max="13" width="10.7265625" style="324" customWidth="1"/>
    <col min="14" max="14" width="12.26953125" style="324" bestFit="1" customWidth="1"/>
    <col min="15" max="15" width="10.81640625" style="324" bestFit="1" customWidth="1"/>
    <col min="16" max="16" width="15.54296875" style="324" bestFit="1" customWidth="1"/>
    <col min="17" max="16384" width="9.81640625" style="324"/>
  </cols>
  <sheetData>
    <row r="1" spans="1:16" ht="39" customHeight="1" x14ac:dyDescent="0.4">
      <c r="A1" s="321"/>
      <c r="B1" s="321"/>
      <c r="C1" s="775" t="e">
        <f>+#REF!</f>
        <v>#REF!</v>
      </c>
      <c r="D1" s="775"/>
      <c r="E1" s="775"/>
      <c r="F1" s="775"/>
      <c r="G1" s="775"/>
      <c r="H1" s="322"/>
      <c r="I1" s="323"/>
      <c r="J1" s="775" t="e">
        <f>+#REF!</f>
        <v>#REF!</v>
      </c>
      <c r="K1" s="775"/>
      <c r="L1" s="775"/>
      <c r="M1" s="775"/>
      <c r="N1" s="775"/>
    </row>
    <row r="2" spans="1:16" ht="15" customHeight="1" x14ac:dyDescent="0.4">
      <c r="A2" s="776"/>
      <c r="B2" s="776"/>
      <c r="C2" s="776"/>
      <c r="D2" s="776"/>
      <c r="E2" s="776"/>
      <c r="F2" s="776"/>
      <c r="G2" s="776"/>
      <c r="H2" s="776"/>
      <c r="I2" s="776"/>
      <c r="J2" s="325"/>
      <c r="K2" s="326"/>
      <c r="L2" s="326"/>
      <c r="M2" s="326"/>
    </row>
    <row r="3" spans="1:16" ht="15" customHeight="1" x14ac:dyDescent="0.4">
      <c r="A3" s="777"/>
      <c r="B3" s="777"/>
      <c r="C3" s="777"/>
      <c r="D3" s="777"/>
      <c r="E3" s="777"/>
      <c r="F3" s="777"/>
      <c r="G3" s="777"/>
      <c r="H3" s="777"/>
      <c r="I3" s="777"/>
      <c r="J3" s="325"/>
      <c r="K3" s="326"/>
      <c r="L3" s="327"/>
      <c r="M3" s="326"/>
    </row>
    <row r="4" spans="1:16" ht="18" x14ac:dyDescent="0.4">
      <c r="A4" s="777"/>
      <c r="B4" s="777"/>
      <c r="C4" s="777"/>
      <c r="D4" s="777"/>
      <c r="E4" s="777"/>
      <c r="F4" s="777"/>
      <c r="G4" s="777"/>
      <c r="H4" s="777"/>
      <c r="I4" s="777"/>
      <c r="J4" s="325"/>
      <c r="K4" s="325"/>
      <c r="L4" s="325"/>
      <c r="M4" s="325"/>
      <c r="N4" s="325"/>
      <c r="O4" s="325"/>
      <c r="P4" s="328"/>
    </row>
    <row r="5" spans="1:16" ht="18" x14ac:dyDescent="0.4">
      <c r="A5" s="328" t="s">
        <v>118</v>
      </c>
      <c r="B5" s="329"/>
      <c r="C5" s="296">
        <f>+'FEMSA Comercio-Div Comercial'!C7</f>
        <v>43517</v>
      </c>
      <c r="D5" s="328"/>
      <c r="E5" s="296">
        <f>+'FEMSA Comercio-Div Comercial'!E7</f>
        <v>39660</v>
      </c>
      <c r="G5" s="330">
        <f>IF((((C5/E5)-1)*100)&gt;=200,"N.A.",(IF((((C5/E5)-1)*100)&lt;=-200,"N.A.",(((C5/E5)-1)*100))))</f>
        <v>9.7251638930912812</v>
      </c>
      <c r="H5" s="329"/>
      <c r="I5" s="329"/>
      <c r="J5" s="296">
        <f>+'FEMSA Comercio-Div Comercial'!I7</f>
        <v>82323</v>
      </c>
      <c r="K5" s="328"/>
      <c r="L5" s="296">
        <f>+'FEMSA Comercio-Div Comercial'!K7</f>
        <v>73730</v>
      </c>
      <c r="M5" s="325"/>
      <c r="N5" s="330">
        <f>IF((((J5/L5)-1)*100)&gt;=200,"N.A.",(IF((((J5/L5)-1)*100)&lt;=-200,"N.A.",(((J5/L5)-1)*100))))</f>
        <v>11.654686016546867</v>
      </c>
      <c r="O5" s="325"/>
      <c r="P5" s="328"/>
    </row>
    <row r="6" spans="1:16" ht="18" x14ac:dyDescent="0.4">
      <c r="A6" s="328" t="s">
        <v>119</v>
      </c>
      <c r="B6" s="329"/>
      <c r="C6" s="296">
        <f>+C5-C42</f>
        <v>43517</v>
      </c>
      <c r="D6" s="329"/>
      <c r="E6" s="296">
        <f>+E5</f>
        <v>39660</v>
      </c>
      <c r="F6" s="329"/>
      <c r="G6" s="330">
        <f>IF((((C6/E6)-1)*100)&gt;=200,"N.A.",(IF((((C6/E6)-1)*100)&lt;=-200,"N.A.",(((C6/E6)-1)*100))))</f>
        <v>9.7251638930912812</v>
      </c>
      <c r="H6" s="329"/>
      <c r="I6" s="329"/>
      <c r="J6" s="296">
        <f>+J5-J42</f>
        <v>82323</v>
      </c>
      <c r="K6" s="325"/>
      <c r="L6" s="296">
        <f>+L5</f>
        <v>73730</v>
      </c>
      <c r="M6" s="325"/>
      <c r="N6" s="330">
        <f>IF((((J6/L6)-1)*100)&gt;=200,"N.A.",(IF((((J6/L6)-1)*100)&lt;=-200,"N.A.",(((J6/L6)-1)*100))))</f>
        <v>11.654686016546867</v>
      </c>
      <c r="O6" s="325"/>
      <c r="P6" s="328"/>
    </row>
    <row r="7" spans="1:16" ht="18" x14ac:dyDescent="0.4">
      <c r="B7" s="329"/>
      <c r="C7" s="296"/>
      <c r="D7" s="329"/>
      <c r="E7" s="296"/>
      <c r="F7" s="329"/>
      <c r="H7" s="329"/>
      <c r="I7" s="329"/>
      <c r="J7" s="296"/>
      <c r="K7" s="325"/>
      <c r="L7" s="296"/>
      <c r="M7" s="325"/>
      <c r="N7" s="328"/>
      <c r="O7" s="325"/>
      <c r="P7" s="328"/>
    </row>
    <row r="8" spans="1:16" ht="18" x14ac:dyDescent="0.4">
      <c r="A8" s="328" t="s">
        <v>120</v>
      </c>
      <c r="B8" s="329"/>
      <c r="C8" s="296">
        <f>+'FEMSA Comercio-Div Comercial'!C13</f>
        <v>3519</v>
      </c>
      <c r="D8" s="329"/>
      <c r="E8" s="296">
        <f>+'FEMSA Comercio-Div Comercial'!E13</f>
        <v>3268</v>
      </c>
      <c r="F8" s="329"/>
      <c r="G8" s="330">
        <f>IF((((C8/E8)-1)*100)&gt;=200,"N.A.",(IF((((C8/E8)-1)*100)&lt;=-200,"N.A.",(((C8/E8)-1)*100))))</f>
        <v>7.6805385556915517</v>
      </c>
      <c r="H8" s="329"/>
      <c r="I8" s="329"/>
      <c r="J8" s="296">
        <f>+'FEMSA Comercio-Div Comercial'!I13</f>
        <v>5392</v>
      </c>
      <c r="K8" s="325"/>
      <c r="L8" s="296">
        <f>+'FEMSA Comercio-Div Comercial'!K13</f>
        <v>4797</v>
      </c>
      <c r="M8" s="325"/>
      <c r="N8" s="330">
        <f>IF((((J8/L8)-1)*100)&gt;=200,"N.A.",(IF((((J8/L8)-1)*100)&lt;=-200,"N.A.",(((J8/L8)-1)*100))))</f>
        <v>12.403585574317288</v>
      </c>
      <c r="O8" s="325"/>
      <c r="P8" s="328"/>
    </row>
    <row r="9" spans="1:16" ht="18" x14ac:dyDescent="0.4">
      <c r="A9" s="328" t="s">
        <v>121</v>
      </c>
      <c r="B9" s="329"/>
      <c r="C9" s="296">
        <f>+C8-D42</f>
        <v>3519</v>
      </c>
      <c r="D9" s="329"/>
      <c r="E9" s="296">
        <f>+E8</f>
        <v>3268</v>
      </c>
      <c r="F9" s="329"/>
      <c r="G9" s="330">
        <f>IF((((C9/E9)-1)*100)&gt;=200,"N.A.",(IF((((C9/E9)-1)*100)&lt;=-200,"N.A.",(((C9/E9)-1)*100))))</f>
        <v>7.6805385556915517</v>
      </c>
      <c r="H9" s="329"/>
      <c r="I9" s="329"/>
      <c r="J9" s="296">
        <f>+J8-K42</f>
        <v>5392</v>
      </c>
      <c r="K9" s="325"/>
      <c r="L9" s="296">
        <f>+L8</f>
        <v>4797</v>
      </c>
      <c r="M9" s="325"/>
      <c r="N9" s="330">
        <f>IF((((J9/L9)-1)*100)&gt;=200,"N.A.",(IF((((J9/L9)-1)*100)&lt;=-200,"N.A.",(((J9/L9)-1)*100))))</f>
        <v>12.403585574317288</v>
      </c>
      <c r="O9" s="325"/>
      <c r="P9" s="328"/>
    </row>
    <row r="10" spans="1:16" ht="18" x14ac:dyDescent="0.4">
      <c r="B10" s="329"/>
      <c r="C10" s="296"/>
      <c r="D10" s="329"/>
      <c r="E10" s="296"/>
      <c r="F10" s="329"/>
      <c r="H10" s="329"/>
      <c r="I10" s="329"/>
      <c r="J10" s="296"/>
      <c r="K10" s="325"/>
      <c r="L10" s="296"/>
      <c r="M10" s="325"/>
      <c r="N10" s="328"/>
      <c r="O10" s="325"/>
      <c r="P10" s="328"/>
    </row>
    <row r="11" spans="1:16" ht="18" x14ac:dyDescent="0.4">
      <c r="A11" s="328" t="s">
        <v>122</v>
      </c>
      <c r="B11" s="329"/>
      <c r="C11" s="296">
        <f>+'FEMSA Comercio-Div Comercial'!C16</f>
        <v>4844</v>
      </c>
      <c r="D11" s="329"/>
      <c r="E11" s="296">
        <f>+'FEMSA Comercio-Div Comercial'!E16</f>
        <v>4427</v>
      </c>
      <c r="F11" s="329"/>
      <c r="G11" s="330">
        <f>IF((((C11/E11)-1)*100)&gt;=200,"N.A.",(IF((((C11/E11)-1)*100)&lt;=-200,"N.A.",(((C11/E11)-1)*100))))</f>
        <v>9.4194714253444722</v>
      </c>
      <c r="H11" s="329"/>
      <c r="I11" s="329"/>
      <c r="J11" s="296">
        <f>+'FEMSA Comercio-Div Comercial'!I16</f>
        <v>8010</v>
      </c>
      <c r="K11" s="325"/>
      <c r="L11" s="296">
        <f>+'FEMSA Comercio-Div Comercial'!K16</f>
        <v>7087</v>
      </c>
      <c r="M11" s="325"/>
      <c r="N11" s="330">
        <f>IF((((J11/L11)-1)*100)&gt;=200,"N.A.",(IF((((J11/L11)-1)*100)&lt;=-200,"N.A.",(((J11/L11)-1)*100))))</f>
        <v>13.023846479469459</v>
      </c>
      <c r="O11" s="325"/>
      <c r="P11" s="328"/>
    </row>
    <row r="12" spans="1:16" ht="18" x14ac:dyDescent="0.4">
      <c r="A12" s="328" t="s">
        <v>123</v>
      </c>
      <c r="B12" s="329"/>
      <c r="C12" s="296">
        <f>+C11-E42</f>
        <v>4844</v>
      </c>
      <c r="D12" s="329"/>
      <c r="E12" s="296">
        <f>+E11</f>
        <v>4427</v>
      </c>
      <c r="F12" s="329"/>
      <c r="G12" s="330">
        <f>IF((((C12/E12)-1)*100)&gt;=200,"N.A.",(IF((((C12/E12)-1)*100)&lt;=-200,"N.A.",(((C12/E12)-1)*100))))</f>
        <v>9.4194714253444722</v>
      </c>
      <c r="H12" s="329"/>
      <c r="I12" s="329"/>
      <c r="J12" s="296">
        <f>+J11-L42</f>
        <v>8010</v>
      </c>
      <c r="K12" s="325"/>
      <c r="L12" s="296">
        <f>+L11</f>
        <v>7087</v>
      </c>
      <c r="M12" s="325"/>
      <c r="N12" s="330">
        <f>IF((((J12/L12)-1)*100)&gt;=200,"N.A.",(IF((((J12/L12)-1)*100)&lt;=-200,"N.A.",(((J12/L12)-1)*100))))</f>
        <v>13.023846479469459</v>
      </c>
      <c r="O12" s="325"/>
      <c r="P12" s="328"/>
    </row>
    <row r="13" spans="1:16" ht="18" x14ac:dyDescent="0.4">
      <c r="A13" s="329"/>
      <c r="B13" s="329"/>
      <c r="C13" s="329"/>
      <c r="D13" s="329"/>
      <c r="E13" s="329"/>
      <c r="F13" s="329"/>
      <c r="G13" s="329"/>
      <c r="H13" s="329"/>
      <c r="I13" s="329"/>
      <c r="J13" s="329"/>
      <c r="K13" s="325"/>
      <c r="L13" s="329"/>
      <c r="M13" s="325"/>
      <c r="N13" s="325"/>
      <c r="O13" s="325"/>
      <c r="P13" s="328"/>
    </row>
    <row r="14" spans="1:16" x14ac:dyDescent="0.35">
      <c r="A14" s="328" t="s">
        <v>124</v>
      </c>
      <c r="C14" s="296">
        <f>+'Coca-Cola FEMSA'!C7</f>
        <v>52086</v>
      </c>
      <c r="D14" s="328"/>
      <c r="E14" s="296">
        <f>+'Coca-Cola FEMSA'!E7</f>
        <v>50108</v>
      </c>
      <c r="G14" s="330">
        <f>IF((((C14/E14)-1)*100)&gt;=200,"N.A.",(IF((((C14/E14)-1)*100)&lt;=-200,"N.A.",(((C14/E14)-1)*100))))</f>
        <v>3.9474734573321735</v>
      </c>
      <c r="I14" s="328"/>
      <c r="J14" s="296">
        <f>+'Coca-Cola FEMSA'!J7</f>
        <v>101799</v>
      </c>
      <c r="K14" s="328"/>
      <c r="L14" s="296">
        <f>+'Coca-Cola FEMSA'!L7</f>
        <v>99849</v>
      </c>
      <c r="M14" s="328"/>
      <c r="N14" s="330">
        <f>IF((((J14/L14)-1)*100)&gt;=200,"N.A.",(IF((((J14/L14)-1)*100)&lt;=-200,"N.A.",(((J14/L14)-1)*100))))</f>
        <v>1.9529489529189092</v>
      </c>
    </row>
    <row r="15" spans="1:16" x14ac:dyDescent="0.35">
      <c r="A15" s="328" t="s">
        <v>125</v>
      </c>
      <c r="C15" s="296">
        <f>+C14-C41</f>
        <v>51401.267063019608</v>
      </c>
      <c r="D15" s="328"/>
      <c r="E15" s="296">
        <f>+E14-C36</f>
        <v>49187.352746531753</v>
      </c>
      <c r="G15" s="330">
        <f>IF((((C15/E15)-1)*100)&gt;=200,"N.A.",(IF((((C15/E15)-1)*100)&lt;=-200,"N.A.",(((C15/E15)-1)*100))))</f>
        <v>4.5009828601600521</v>
      </c>
      <c r="H15" s="331"/>
      <c r="I15" s="328"/>
      <c r="J15" s="296">
        <f>+J14-J41</f>
        <v>101114.26706301961</v>
      </c>
      <c r="K15" s="328"/>
      <c r="L15" s="296">
        <f>+L14-J36-J37+J38</f>
        <v>99330.328362607805</v>
      </c>
      <c r="M15" s="328"/>
      <c r="N15" s="330">
        <f>IF((((J15/L15)-1)*100)&gt;=200,"N.A.",(IF((((J15/L15)-1)*100)&lt;=-200,"N.A.",(((J15/L15)-1)*100))))</f>
        <v>1.7959657738163326</v>
      </c>
    </row>
    <row r="16" spans="1:16" x14ac:dyDescent="0.35">
      <c r="D16" s="328"/>
      <c r="I16" s="328"/>
      <c r="K16" s="328"/>
      <c r="M16" s="328"/>
      <c r="N16" s="328"/>
    </row>
    <row r="17" spans="1:21" x14ac:dyDescent="0.35">
      <c r="A17" s="328" t="s">
        <v>126</v>
      </c>
      <c r="C17" s="296">
        <f>+'Coca-Cola FEMSA'!$C$13</f>
        <v>6276</v>
      </c>
      <c r="D17" s="278"/>
      <c r="E17" s="296">
        <f>+'Coca-Cola FEMSA'!$E$13</f>
        <v>6491</v>
      </c>
      <c r="G17" s="330">
        <f>IF((((C17/E17)-1)*100)&gt;=200,"N.A.",(IF((((C17/E17)-1)*100)&lt;=-200,"N.A.",(((C17/E17)-1)*100))))</f>
        <v>-3.3122785395162557</v>
      </c>
      <c r="I17" s="328"/>
      <c r="J17" s="296">
        <f>+'Coca-Cola FEMSA'!$J$13</f>
        <v>12159</v>
      </c>
      <c r="K17" s="278"/>
      <c r="L17" s="296">
        <f>+'Coca-Cola FEMSA'!$L$13</f>
        <v>12775</v>
      </c>
      <c r="M17" s="328"/>
      <c r="N17" s="330">
        <f>IF((((J17/L17)-1)*100)&gt;=200,"N.A.",(IF((((J17/L17)-1)*100)&lt;=-200,"N.A.",(((J17/L17)-1)*100))))</f>
        <v>-4.8219178082191778</v>
      </c>
      <c r="Q17" s="332"/>
      <c r="S17" s="332" t="s">
        <v>127</v>
      </c>
      <c r="U17" s="330"/>
    </row>
    <row r="18" spans="1:21" x14ac:dyDescent="0.35">
      <c r="A18" s="328" t="s">
        <v>128</v>
      </c>
      <c r="C18" s="333">
        <f>+$C$17-D41</f>
        <v>6191.2134953214018</v>
      </c>
      <c r="D18" s="332"/>
      <c r="E18" s="333">
        <f>+$E$17-$D$36</f>
        <v>6840.7700881413039</v>
      </c>
      <c r="G18" s="330">
        <f>IF((((C18/E18)-1)*100)&gt;=200,"N.A.",(IF((((C18/E18)-1)*100)&lt;=-200,"N.A.",(((C18/E18)-1)*100))))</f>
        <v>-9.4953723696390426</v>
      </c>
      <c r="H18" s="331"/>
      <c r="J18" s="333">
        <f>+$J$17-K41</f>
        <v>12074.213495321401</v>
      </c>
      <c r="K18" s="332"/>
      <c r="L18" s="333">
        <f>+$L$17-$K$36-$K$37+$K$38</f>
        <v>13320.148154048175</v>
      </c>
      <c r="M18" s="328"/>
      <c r="N18" s="330">
        <f>IF((((J18/L18)-1)*100)&gt;=200,"N.A.",(IF((((J18/L18)-1)*100)&lt;=-200,"N.A.",(((J18/L18)-1)*100))))</f>
        <v>-9.3537597654130948</v>
      </c>
      <c r="Q18" s="296">
        <f>+'Coca-Cola FEMSA'!$C$13</f>
        <v>6276</v>
      </c>
      <c r="R18" s="278"/>
      <c r="S18" s="296">
        <f>+'Coca-Cola FEMSA'!$E$13</f>
        <v>6491</v>
      </c>
      <c r="T18" s="328"/>
      <c r="U18" s="330">
        <f>IF((((Q18/S18)-1)*100)&gt;=200,"N.A.",(IF((((Q18/S18)-1)*100)&lt;=-200,"N.A.",(((Q18/S18)-1)*100))))</f>
        <v>-3.3122785395162557</v>
      </c>
    </row>
    <row r="19" spans="1:21" x14ac:dyDescent="0.35">
      <c r="E19" s="334"/>
      <c r="L19" s="334"/>
      <c r="M19" s="328"/>
      <c r="N19" s="328"/>
      <c r="Q19" s="333">
        <f>+$C$17</f>
        <v>6276</v>
      </c>
      <c r="R19" s="332"/>
      <c r="S19" s="333">
        <f>+$E$17-$D$36</f>
        <v>6840.7700881413039</v>
      </c>
      <c r="T19" s="328"/>
      <c r="U19" s="330">
        <f>IF((((Q19/S19)-1)*100)&gt;=200,"N.A.",(IF((((Q19/S19)-1)*100)&lt;=-200,"N.A.",(((Q19/S19)-1)*100))))</f>
        <v>-8.2559431301506674</v>
      </c>
    </row>
    <row r="20" spans="1:21" x14ac:dyDescent="0.35">
      <c r="A20" s="328" t="s">
        <v>82</v>
      </c>
      <c r="C20" s="333">
        <f>+'Coca-Cola FEMSA'!C16</f>
        <v>9511</v>
      </c>
      <c r="D20" s="335"/>
      <c r="E20" s="333">
        <f>+'Coca-Cola FEMSA'!E16</f>
        <v>9770</v>
      </c>
      <c r="F20" s="331"/>
      <c r="G20" s="330">
        <f>IF((((C20/E20)-1)*100)&gt;=200,"N.A.",(IF((((C20/E20)-1)*100)&lt;=-200,"N.A.",(((C20/E20)-1)*100))))</f>
        <v>-2.6509723643807548</v>
      </c>
      <c r="H20" s="331"/>
      <c r="J20" s="333">
        <f>+'Coca-Cola FEMSA'!J16</f>
        <v>18217</v>
      </c>
      <c r="K20" s="335"/>
      <c r="L20" s="333">
        <f>+'Coca-Cola FEMSA'!L16</f>
        <v>19000</v>
      </c>
      <c r="M20" s="331"/>
      <c r="N20" s="330">
        <f>IF((((J20/L20)-1)*100)&gt;=200,"N.A.",(IF((((J20/L20)-1)*100)&lt;=-200,"N.A.",(((J20/L20)-1)*100))))</f>
        <v>-4.121052631578948</v>
      </c>
    </row>
    <row r="21" spans="1:21" x14ac:dyDescent="0.35">
      <c r="A21" s="328" t="s">
        <v>129</v>
      </c>
      <c r="C21" s="333">
        <f>+C20-E41</f>
        <v>9373.8231267468909</v>
      </c>
      <c r="E21" s="333">
        <f>+E20-E36</f>
        <v>9695.8496884664564</v>
      </c>
      <c r="G21" s="330">
        <f>IF((((C21/E21)-1)*100)&gt;=200,"N.A.",(IF((((C21/E21)-1)*100)&lt;=-200,"N.A.",(((C21/E21)-1)*100))))</f>
        <v>-3.3212825287775138</v>
      </c>
      <c r="H21" s="331"/>
      <c r="J21" s="333">
        <f>+J20-L41</f>
        <v>18079.823126746891</v>
      </c>
      <c r="L21" s="333">
        <f>+L20-L36-L37+L38</f>
        <v>19458.466541835034</v>
      </c>
      <c r="M21" s="328"/>
      <c r="N21" s="330">
        <f>IF((((J21/L21)-1)*100)&gt;=200,"N.A.",(IF((((J21/L21)-1)*100)&lt;=-200,"N.A.",(((J21/L21)-1)*100))))</f>
        <v>-7.0850568420903421</v>
      </c>
    </row>
    <row r="22" spans="1:21" x14ac:dyDescent="0.35">
      <c r="C22" s="336"/>
      <c r="J22" s="336"/>
      <c r="M22" s="328"/>
      <c r="N22" s="328"/>
    </row>
    <row r="23" spans="1:21" x14ac:dyDescent="0.35">
      <c r="A23" s="328" t="s">
        <v>130</v>
      </c>
      <c r="C23" s="332">
        <v>124708</v>
      </c>
      <c r="E23" s="332">
        <v>114801</v>
      </c>
      <c r="G23" s="330">
        <f>IF((((C23/E23)-1)*100)&gt;=200,"N.A.",(IF((((C23/E23)-1)*100)&lt;=-200,"N.A.",(((C23/E23)-1)*100))))</f>
        <v>8.6297157690264026</v>
      </c>
      <c r="J23" s="332">
        <v>240046</v>
      </c>
      <c r="L23" s="332">
        <v>224020</v>
      </c>
      <c r="M23" s="328"/>
      <c r="N23" s="330">
        <f>IF((((J23/L23)-1)*100)&gt;=200,"N.A.",(IF((((J23/L23)-1)*100)&lt;=-200,"N.A.",(((J23/L23)-1)*100))))</f>
        <v>7.1538255512900717</v>
      </c>
    </row>
    <row r="24" spans="1:21" x14ac:dyDescent="0.35">
      <c r="A24" s="328" t="s">
        <v>131</v>
      </c>
      <c r="B24" s="337"/>
      <c r="C24" s="333">
        <f>+C23-C41</f>
        <v>124023.26706301961</v>
      </c>
      <c r="D24" s="338"/>
      <c r="E24" s="333">
        <f>+E23-C36</f>
        <v>113880.35274653175</v>
      </c>
      <c r="F24" s="337"/>
      <c r="G24" s="330">
        <f>IF((((C24/E24)-1)*100)&gt;=200,"N.A.",(IF((((C24/E24)-1)*100)&lt;=-200,"N.A.",(((C24/E24)-1)*100))))</f>
        <v>8.9066411122411751</v>
      </c>
      <c r="H24" s="337"/>
      <c r="I24" s="338"/>
      <c r="J24" s="333">
        <f>+J23-J41</f>
        <v>239361.26706301962</v>
      </c>
      <c r="K24" s="338"/>
      <c r="L24" s="333">
        <f>+L23-J36-J37+J38</f>
        <v>223501.3283626078</v>
      </c>
      <c r="M24" s="337"/>
      <c r="N24" s="330">
        <f>IF((((J24/L24)-1)*100)&gt;=200,"N.A.",(IF((((J24/L24)-1)*100)&lt;=-200,"N.A.",(((J24/L24)-1)*100))))</f>
        <v>7.0961272653738749</v>
      </c>
    </row>
    <row r="25" spans="1:21" x14ac:dyDescent="0.35">
      <c r="B25" s="337"/>
      <c r="C25" s="333"/>
      <c r="D25" s="338"/>
      <c r="E25" s="333"/>
      <c r="F25" s="337"/>
      <c r="H25" s="337"/>
      <c r="I25" s="338"/>
      <c r="J25" s="333"/>
      <c r="K25" s="338"/>
      <c r="L25" s="333"/>
      <c r="M25" s="337"/>
      <c r="N25" s="328"/>
      <c r="P25" s="339">
        <f>+J23-J24</f>
        <v>684.73293698037742</v>
      </c>
      <c r="Q25" s="339">
        <f>+L23-L24</f>
        <v>518.67163739219541</v>
      </c>
      <c r="R25" s="339">
        <f>+P25-Q25</f>
        <v>166.06129958818201</v>
      </c>
    </row>
    <row r="26" spans="1:21" x14ac:dyDescent="0.35">
      <c r="A26" s="328" t="s">
        <v>132</v>
      </c>
      <c r="B26" s="337"/>
      <c r="C26" s="333">
        <v>10733</v>
      </c>
      <c r="D26" s="338"/>
      <c r="E26" s="333">
        <v>10425</v>
      </c>
      <c r="F26" s="337"/>
      <c r="G26" s="330">
        <f>IF((((C26/E26)-1)*100)&gt;=200,"N.A.",(IF((((C26/E26)-1)*100)&lt;=-200,"N.A.",(((C26/E26)-1)*100))))</f>
        <v>2.9544364508393262</v>
      </c>
      <c r="H26" s="337"/>
      <c r="I26" s="338"/>
      <c r="J26" s="333">
        <v>19143</v>
      </c>
      <c r="K26" s="338"/>
      <c r="L26" s="333">
        <v>18708</v>
      </c>
      <c r="M26" s="337"/>
      <c r="N26" s="330">
        <f>IF((((J26/L26)-1)*100)&gt;=200,"N.A.",(IF((((J26/L26)-1)*100)&lt;=-200,"N.A.",(((J26/L26)-1)*100))))</f>
        <v>2.325208466966</v>
      </c>
    </row>
    <row r="27" spans="1:21" x14ac:dyDescent="0.35">
      <c r="A27" s="328" t="s">
        <v>133</v>
      </c>
      <c r="B27" s="337"/>
      <c r="C27" s="340">
        <f>+C26-D41</f>
        <v>10648.213495321401</v>
      </c>
      <c r="D27" s="338"/>
      <c r="E27" s="340">
        <f>+E26-D36</f>
        <v>10774.770088141304</v>
      </c>
      <c r="F27" s="337"/>
      <c r="G27" s="330">
        <f>IF((((C27/E27)-1)*100)&gt;=200,"N.A.",(IF((((C27/E27)-1)*100)&lt;=-200,"N.A.",(((C27/E27)-1)*100))))</f>
        <v>-1.1745642067963136</v>
      </c>
      <c r="H27" s="337"/>
      <c r="I27" s="338"/>
      <c r="J27" s="340">
        <f>+J26-K41</f>
        <v>19058.213495321401</v>
      </c>
      <c r="K27" s="338"/>
      <c r="L27" s="340">
        <f>+L26-K36-K37+K38</f>
        <v>19253.148154048176</v>
      </c>
      <c r="M27" s="337"/>
      <c r="N27" s="330">
        <f>IF((((J27/L27)-1)*100)&gt;=200,"N.A.",(IF((((J27/L27)-1)*100)&lt;=-200,"N.A.",(((J27/L27)-1)*100))))</f>
        <v>-1.0124819960198983</v>
      </c>
    </row>
    <row r="28" spans="1:21" x14ac:dyDescent="0.35">
      <c r="B28" s="337"/>
      <c r="C28" s="338"/>
      <c r="D28" s="338"/>
      <c r="E28" s="338"/>
      <c r="F28" s="337"/>
      <c r="H28" s="337"/>
      <c r="I28" s="338"/>
      <c r="J28" s="338"/>
      <c r="K28" s="338"/>
      <c r="L28" s="338"/>
      <c r="M28" s="337"/>
      <c r="N28" s="328"/>
    </row>
    <row r="29" spans="1:21" x14ac:dyDescent="0.35">
      <c r="A29" s="328" t="s">
        <v>134</v>
      </c>
      <c r="B29" s="337"/>
      <c r="C29" s="333">
        <v>15744</v>
      </c>
      <c r="D29" s="338"/>
      <c r="E29" s="333">
        <v>15284</v>
      </c>
      <c r="F29" s="337"/>
      <c r="G29" s="330">
        <f>IF((((C29/E29)-1)*100)&gt;=200,"N.A.",(IF((((C29/E29)-1)*100)&lt;=-200,"N.A.",(((C29/E29)-1)*100))))</f>
        <v>3.0096833289714686</v>
      </c>
      <c r="H29" s="341"/>
      <c r="I29" s="341"/>
      <c r="J29" s="333">
        <v>28750</v>
      </c>
      <c r="K29" s="338"/>
      <c r="L29" s="333">
        <v>28128</v>
      </c>
      <c r="M29" s="337"/>
      <c r="N29" s="330">
        <f>IF((((J29/L29)-1)*100)&gt;=200,"N.A.",(IF((((J29/L29)-1)*100)&lt;=-200,"N.A.",(((J29/L29)-1)*100))))</f>
        <v>2.2113196814562031</v>
      </c>
    </row>
    <row r="30" spans="1:21" x14ac:dyDescent="0.35">
      <c r="A30" s="328" t="s">
        <v>135</v>
      </c>
      <c r="B30" s="337"/>
      <c r="C30" s="333">
        <f>+C29-E41</f>
        <v>15606.823126746891</v>
      </c>
      <c r="D30" s="338"/>
      <c r="E30" s="333">
        <f>+E29-E36</f>
        <v>15209.849688466456</v>
      </c>
      <c r="F30" s="337"/>
      <c r="G30" s="330">
        <f>IF((((C30/E30)-1)*100)&gt;=200,"N.A.",(IF((((C30/E30)-1)*100)&lt;=-200,"N.A.",(((C30/E30)-1)*100))))</f>
        <v>2.6099760774194625</v>
      </c>
      <c r="H30" s="341"/>
      <c r="I30" s="342"/>
      <c r="J30" s="333">
        <f>+J29-L41</f>
        <v>28612.823126746891</v>
      </c>
      <c r="K30" s="338"/>
      <c r="L30" s="333">
        <f>+L29-L36-L37+L38</f>
        <v>28586.466541835034</v>
      </c>
      <c r="M30" s="337"/>
      <c r="N30" s="330">
        <f>IF((((J30/L30)-1)*100)&gt;=200,"N.A.",(IF((((J30/L30)-1)*100)&lt;=-200,"N.A.",(((J30/L30)-1)*100))))</f>
        <v>9.2199519913682693E-2</v>
      </c>
    </row>
    <row r="31" spans="1:21" x14ac:dyDescent="0.35">
      <c r="A31" s="338"/>
      <c r="B31" s="337"/>
      <c r="C31" s="340"/>
      <c r="D31" s="338"/>
      <c r="E31" s="340"/>
      <c r="F31" s="337"/>
      <c r="G31" s="337"/>
      <c r="H31" s="341"/>
      <c r="I31" s="342"/>
      <c r="J31" s="340"/>
      <c r="K31" s="338"/>
      <c r="L31" s="338"/>
      <c r="M31" s="338"/>
      <c r="N31" s="338"/>
    </row>
    <row r="32" spans="1:21" x14ac:dyDescent="0.35">
      <c r="A32" s="338"/>
      <c r="B32" s="337"/>
      <c r="C32" s="340"/>
      <c r="D32" s="338"/>
      <c r="E32" s="338"/>
      <c r="F32" s="337"/>
      <c r="G32" s="337"/>
      <c r="H32" s="341"/>
      <c r="I32" s="342"/>
      <c r="J32" s="340"/>
      <c r="K32" s="338"/>
      <c r="L32" s="338"/>
      <c r="M32" s="338"/>
      <c r="N32" s="338"/>
    </row>
    <row r="33" spans="1:14" x14ac:dyDescent="0.35">
      <c r="A33" s="337"/>
      <c r="B33" s="337"/>
      <c r="C33" s="340"/>
      <c r="D33" s="338"/>
      <c r="E33" s="340"/>
      <c r="F33" s="337"/>
      <c r="G33" s="343"/>
      <c r="H33" s="341"/>
      <c r="I33" s="341"/>
      <c r="J33" s="340"/>
      <c r="K33" s="338"/>
      <c r="L33" s="338"/>
      <c r="M33" s="338"/>
      <c r="N33" s="343"/>
    </row>
    <row r="34" spans="1:14" x14ac:dyDescent="0.35">
      <c r="A34" s="344">
        <v>2017</v>
      </c>
      <c r="C34" s="345" t="s">
        <v>136</v>
      </c>
      <c r="D34" s="345" t="s">
        <v>137</v>
      </c>
      <c r="E34" s="345" t="s">
        <v>138</v>
      </c>
      <c r="J34" s="345" t="s">
        <v>136</v>
      </c>
      <c r="K34" s="345" t="s">
        <v>137</v>
      </c>
      <c r="L34" s="345" t="s">
        <v>138</v>
      </c>
      <c r="M34" s="332"/>
    </row>
    <row r="35" spans="1:14" x14ac:dyDescent="0.35">
      <c r="C35" s="332"/>
      <c r="D35" s="346"/>
      <c r="E35" s="346"/>
      <c r="J35" s="332"/>
      <c r="K35" s="346"/>
      <c r="L35" s="346"/>
      <c r="M35" s="332"/>
    </row>
    <row r="36" spans="1:14" x14ac:dyDescent="0.35">
      <c r="A36" s="324" t="s">
        <v>139</v>
      </c>
      <c r="C36" s="332">
        <v>920.64725346825003</v>
      </c>
      <c r="D36" s="332">
        <v>-349.77008814130426</v>
      </c>
      <c r="E36" s="332">
        <v>74.150311533543601</v>
      </c>
      <c r="J36" s="332">
        <v>2173.2662847784195</v>
      </c>
      <c r="K36" s="332">
        <v>-500.61236723533818</v>
      </c>
      <c r="L36" s="332">
        <v>324.28273640893252</v>
      </c>
    </row>
    <row r="37" spans="1:14" x14ac:dyDescent="0.35">
      <c r="A37" s="324" t="s">
        <v>140</v>
      </c>
      <c r="C37" s="332"/>
      <c r="D37" s="332"/>
      <c r="E37" s="332"/>
      <c r="J37" s="332">
        <v>9518.3836512656835</v>
      </c>
      <c r="K37" s="332">
        <v>768.32315321559543</v>
      </c>
      <c r="L37" s="332">
        <v>1118.9271184933243</v>
      </c>
    </row>
    <row r="38" spans="1:14" x14ac:dyDescent="0.35">
      <c r="A38" s="324" t="s">
        <v>141</v>
      </c>
      <c r="C38" s="332"/>
      <c r="D38" s="346"/>
      <c r="E38" s="346"/>
      <c r="J38" s="332">
        <v>11172.978298651908</v>
      </c>
      <c r="K38" s="332">
        <v>812.85894002843168</v>
      </c>
      <c r="L38" s="332">
        <v>1901.6763967372908</v>
      </c>
    </row>
    <row r="39" spans="1:14" x14ac:dyDescent="0.35">
      <c r="C39" s="332"/>
      <c r="D39" s="346"/>
      <c r="E39" s="346"/>
      <c r="J39" s="332"/>
      <c r="K39" s="346"/>
      <c r="L39" s="346"/>
    </row>
    <row r="40" spans="1:14" x14ac:dyDescent="0.35">
      <c r="A40" s="344">
        <v>2018</v>
      </c>
      <c r="C40" s="345" t="s">
        <v>136</v>
      </c>
      <c r="D40" s="345" t="s">
        <v>137</v>
      </c>
      <c r="E40" s="345" t="s">
        <v>138</v>
      </c>
      <c r="J40" s="345" t="s">
        <v>136</v>
      </c>
      <c r="K40" s="345" t="s">
        <v>137</v>
      </c>
      <c r="L40" s="345" t="s">
        <v>138</v>
      </c>
    </row>
    <row r="41" spans="1:14" x14ac:dyDescent="0.35">
      <c r="A41" s="324" t="s">
        <v>142</v>
      </c>
      <c r="C41" s="347">
        <v>684.73293698038935</v>
      </c>
      <c r="D41" s="347">
        <v>84.786504678598689</v>
      </c>
      <c r="E41" s="347">
        <v>137.17687325310959</v>
      </c>
      <c r="I41" s="348"/>
      <c r="J41" s="347">
        <v>684.73293698038935</v>
      </c>
      <c r="K41" s="347">
        <v>84.786504678598689</v>
      </c>
      <c r="L41" s="347">
        <v>137.17687325310959</v>
      </c>
      <c r="M41" s="345"/>
    </row>
    <row r="42" spans="1:14" x14ac:dyDescent="0.35">
      <c r="A42" s="324" t="s">
        <v>143</v>
      </c>
      <c r="C42" s="347"/>
      <c r="D42" s="347"/>
      <c r="E42" s="347"/>
      <c r="I42" s="348"/>
      <c r="J42" s="347"/>
      <c r="K42" s="347"/>
      <c r="L42" s="347"/>
      <c r="M42" s="345"/>
    </row>
    <row r="43" spans="1:14" x14ac:dyDescent="0.35">
      <c r="C43" s="345"/>
      <c r="D43" s="345"/>
      <c r="E43" s="345"/>
      <c r="I43" s="348"/>
      <c r="J43" s="334"/>
      <c r="K43" s="345"/>
      <c r="L43" s="345"/>
      <c r="M43" s="345"/>
    </row>
    <row r="44" spans="1:14" x14ac:dyDescent="0.35">
      <c r="C44" s="345"/>
      <c r="D44" s="345"/>
      <c r="E44" s="345"/>
      <c r="I44" s="348"/>
      <c r="J44" s="328"/>
      <c r="K44" s="345"/>
      <c r="L44" s="345"/>
      <c r="M44" s="345"/>
    </row>
    <row r="45" spans="1:14" x14ac:dyDescent="0.35">
      <c r="C45" s="345"/>
      <c r="D45" s="345"/>
      <c r="E45" s="345"/>
      <c r="I45" s="348"/>
      <c r="J45" s="328"/>
      <c r="K45" s="345"/>
      <c r="L45" s="345"/>
      <c r="M45" s="345"/>
    </row>
    <row r="46" spans="1:14" x14ac:dyDescent="0.35">
      <c r="A46" s="324" t="s">
        <v>144</v>
      </c>
      <c r="B46" s="328">
        <f>+'Coca-Cola FEMSA'!C24</f>
        <v>154.183145</v>
      </c>
      <c r="C46" s="346">
        <v>130.46983399999999</v>
      </c>
      <c r="D46" s="349">
        <f>+B46/C46-1</f>
        <v>0.18175320894483549</v>
      </c>
      <c r="E46" s="346"/>
      <c r="J46" s="328"/>
      <c r="K46" s="346"/>
      <c r="L46" s="346"/>
      <c r="M46" s="346"/>
    </row>
    <row r="47" spans="1:14" x14ac:dyDescent="0.35">
      <c r="K47" s="332"/>
      <c r="L47" s="332"/>
      <c r="M47" s="332"/>
    </row>
    <row r="48" spans="1:14" x14ac:dyDescent="0.35">
      <c r="K48" s="332"/>
      <c r="L48" s="332"/>
      <c r="M48" s="332"/>
    </row>
    <row r="49" spans="13:14" x14ac:dyDescent="0.35">
      <c r="N49" s="350"/>
    </row>
    <row r="50" spans="13:14" x14ac:dyDescent="0.35">
      <c r="M50" s="339"/>
      <c r="N50" s="339"/>
    </row>
    <row r="51" spans="13:14" x14ac:dyDescent="0.35">
      <c r="N51" s="339"/>
    </row>
    <row r="1048541" spans="3:3" x14ac:dyDescent="0.35">
      <c r="C1048541" s="351"/>
    </row>
  </sheetData>
  <mergeCells count="5">
    <mergeCell ref="C1:G1"/>
    <mergeCell ref="J1:N1"/>
    <mergeCell ref="A2:I2"/>
    <mergeCell ref="A3:I3"/>
    <mergeCell ref="A4:I4"/>
  </mergeCells>
  <printOptions horizontalCentered="1"/>
  <pageMargins left="0.43307086614173229" right="0.31496062992125984" top="0.78740157480314965" bottom="0.23622047244094491" header="0" footer="0"/>
  <pageSetup scale="4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2"/>
  <sheetViews>
    <sheetView showGridLines="0" zoomScaleNormal="100" zoomScaleSheetLayoutView="170" workbookViewId="0">
      <selection sqref="A1:H1"/>
    </sheetView>
  </sheetViews>
  <sheetFormatPr defaultColWidth="9.81640625" defaultRowHeight="10.5" x14ac:dyDescent="0.25"/>
  <cols>
    <col min="1" max="1" width="31.7265625" style="746" customWidth="1"/>
    <col min="2" max="2" width="1.7265625" style="722" customWidth="1"/>
    <col min="3" max="3" width="10.81640625" style="111" customWidth="1"/>
    <col min="4" max="5" width="10.7265625" style="111" customWidth="1"/>
    <col min="6" max="6" width="10.54296875" style="111" customWidth="1"/>
    <col min="7" max="7" width="10.7265625" style="692" customWidth="1"/>
    <col min="8" max="8" width="10.7265625" style="694" customWidth="1"/>
    <col min="9" max="9" width="9.81640625" style="692" customWidth="1"/>
    <col min="10" max="12" width="14.7265625" style="693" customWidth="1"/>
    <col min="13" max="14" width="6.7265625" style="103" bestFit="1" customWidth="1"/>
    <col min="15" max="18" width="1.7265625" style="103" customWidth="1"/>
    <col min="19" max="19" width="15.1796875" style="735" customWidth="1"/>
    <col min="20" max="20" width="19.26953125" style="685" customWidth="1"/>
    <col min="21" max="21" width="12.26953125" style="685" customWidth="1"/>
    <col min="22" max="22" width="12.1796875" style="685" customWidth="1"/>
    <col min="23" max="23" width="10.453125" style="685" bestFit="1" customWidth="1"/>
    <col min="24" max="24" width="8.26953125" style="685" bestFit="1" customWidth="1"/>
    <col min="25" max="25" width="12.26953125" style="685" bestFit="1" customWidth="1"/>
    <col min="26" max="27" width="9.81640625" style="685"/>
    <col min="28" max="28" width="10" style="685" bestFit="1" customWidth="1"/>
    <col min="29" max="16384" width="9.81640625" style="685"/>
  </cols>
  <sheetData>
    <row r="1" spans="1:29" ht="11.15" customHeight="1" x14ac:dyDescent="0.25">
      <c r="A1" s="763" t="s">
        <v>0</v>
      </c>
      <c r="B1" s="763"/>
      <c r="C1" s="763"/>
      <c r="D1" s="763"/>
      <c r="E1" s="763"/>
      <c r="F1" s="763"/>
      <c r="G1" s="763"/>
      <c r="H1" s="763"/>
      <c r="I1" s="683"/>
      <c r="J1" s="684"/>
      <c r="K1" s="684"/>
      <c r="L1" s="684"/>
      <c r="M1" s="684"/>
      <c r="N1" s="685"/>
      <c r="O1" s="685"/>
      <c r="P1" s="685"/>
      <c r="Q1" s="685"/>
      <c r="R1" s="685"/>
      <c r="S1" s="686"/>
      <c r="U1" s="687"/>
      <c r="V1" s="687"/>
      <c r="W1" s="687"/>
    </row>
    <row r="2" spans="1:29" ht="11.15" customHeight="1" x14ac:dyDescent="0.25">
      <c r="A2" s="764" t="s">
        <v>1</v>
      </c>
      <c r="B2" s="764"/>
      <c r="C2" s="764"/>
      <c r="D2" s="764"/>
      <c r="E2" s="764"/>
      <c r="F2" s="764"/>
      <c r="G2" s="764"/>
      <c r="H2" s="764"/>
      <c r="I2" s="1"/>
      <c r="J2" s="1"/>
      <c r="K2" s="1"/>
      <c r="L2" s="1"/>
      <c r="M2" s="1"/>
      <c r="N2" s="2"/>
      <c r="O2" s="2"/>
      <c r="P2" s="2"/>
      <c r="Q2" s="2"/>
      <c r="R2" s="2"/>
      <c r="S2" s="688"/>
      <c r="T2" s="689"/>
      <c r="U2" s="690"/>
      <c r="V2" s="690"/>
      <c r="W2" s="690"/>
    </row>
    <row r="3" spans="1:29" ht="11.15" customHeight="1" x14ac:dyDescent="0.25">
      <c r="A3" s="765" t="s">
        <v>2</v>
      </c>
      <c r="B3" s="765"/>
      <c r="C3" s="765"/>
      <c r="D3" s="765"/>
      <c r="E3" s="765"/>
      <c r="F3" s="765"/>
      <c r="G3" s="765"/>
      <c r="H3" s="765"/>
      <c r="I3" s="1"/>
      <c r="J3" s="1"/>
      <c r="K3" s="1"/>
      <c r="L3" s="1"/>
      <c r="M3" s="1"/>
      <c r="N3" s="2"/>
      <c r="O3" s="2"/>
      <c r="P3" s="2"/>
      <c r="Q3" s="2"/>
      <c r="R3" s="2"/>
      <c r="S3" s="691"/>
      <c r="T3" s="689"/>
      <c r="U3" s="689"/>
      <c r="V3" s="689"/>
      <c r="W3" s="689"/>
    </row>
    <row r="4" spans="1:29" ht="11.15" customHeight="1" x14ac:dyDescent="0.25">
      <c r="A4" s="3"/>
      <c r="B4" s="4"/>
      <c r="C4" s="5"/>
      <c r="D4" s="4"/>
      <c r="E4" s="4"/>
      <c r="F4" s="4"/>
      <c r="G4" s="6"/>
      <c r="H4" s="7"/>
      <c r="S4" s="688"/>
      <c r="AB4" s="103"/>
    </row>
    <row r="5" spans="1:29" s="103" customFormat="1" ht="15" customHeight="1" x14ac:dyDescent="0.25">
      <c r="A5" s="9" t="s">
        <v>3</v>
      </c>
      <c r="B5" s="10"/>
      <c r="C5" s="11"/>
      <c r="D5" s="12" t="s">
        <v>4</v>
      </c>
      <c r="E5" s="13" t="s">
        <v>5</v>
      </c>
      <c r="F5" s="14" t="s">
        <v>6</v>
      </c>
      <c r="G5" s="7"/>
      <c r="H5" s="7"/>
      <c r="I5" s="694"/>
      <c r="J5" s="695"/>
      <c r="K5" s="695"/>
      <c r="L5" s="695"/>
      <c r="O5" s="696"/>
      <c r="P5" s="696"/>
      <c r="Q5" s="696"/>
      <c r="R5" s="696"/>
      <c r="S5" s="688"/>
      <c r="W5" s="697"/>
      <c r="X5" s="698"/>
      <c r="AB5" s="699"/>
      <c r="AC5" s="700"/>
    </row>
    <row r="6" spans="1:29" ht="13" customHeight="1" x14ac:dyDescent="0.25">
      <c r="A6" s="15" t="s">
        <v>7</v>
      </c>
      <c r="B6" s="16"/>
      <c r="C6" s="17"/>
      <c r="D6" s="18">
        <v>53876</v>
      </c>
      <c r="E6" s="18">
        <v>96944</v>
      </c>
      <c r="F6" s="19">
        <v>-44.425647796666112</v>
      </c>
      <c r="G6" s="20">
        <v>-35619</v>
      </c>
      <c r="H6" s="7"/>
      <c r="I6" s="701"/>
      <c r="J6" s="701"/>
      <c r="K6" s="23"/>
      <c r="O6" s="702"/>
      <c r="P6" s="702"/>
      <c r="Q6" s="702"/>
      <c r="R6" s="702"/>
      <c r="S6" s="703"/>
      <c r="T6" s="704"/>
      <c r="W6" s="103"/>
      <c r="X6" s="103"/>
      <c r="Y6" s="705"/>
      <c r="AB6" s="706"/>
    </row>
    <row r="7" spans="1:29" ht="13" customHeight="1" x14ac:dyDescent="0.25">
      <c r="A7" s="21" t="s">
        <v>8</v>
      </c>
      <c r="B7" s="16"/>
      <c r="C7" s="5"/>
      <c r="D7" s="22">
        <v>24627</v>
      </c>
      <c r="E7" s="22">
        <v>2160</v>
      </c>
      <c r="F7" s="23" t="s">
        <v>176</v>
      </c>
      <c r="G7" s="20"/>
      <c r="H7" s="7"/>
      <c r="J7" s="707"/>
      <c r="O7" s="702"/>
      <c r="P7" s="702"/>
      <c r="Q7" s="702"/>
      <c r="R7" s="702"/>
      <c r="S7" s="703"/>
      <c r="T7" s="704"/>
      <c r="W7" s="103"/>
      <c r="X7" s="103"/>
      <c r="Y7" s="705"/>
      <c r="AB7" s="706"/>
    </row>
    <row r="8" spans="1:29" ht="13" customHeight="1" x14ac:dyDescent="0.25">
      <c r="A8" s="15" t="s">
        <v>9</v>
      </c>
      <c r="B8" s="16"/>
      <c r="C8" s="17"/>
      <c r="D8" s="18">
        <v>27095</v>
      </c>
      <c r="E8" s="18">
        <v>32316</v>
      </c>
      <c r="F8" s="19">
        <v>-16.156083673721998</v>
      </c>
      <c r="G8" s="20"/>
      <c r="H8" s="7"/>
      <c r="O8" s="702"/>
      <c r="P8" s="702"/>
      <c r="Q8" s="702"/>
      <c r="R8" s="702"/>
      <c r="S8" s="703"/>
      <c r="T8" s="708"/>
      <c r="U8" s="709"/>
      <c r="W8" s="698"/>
      <c r="X8" s="699"/>
      <c r="Y8" s="705"/>
      <c r="AB8" s="706"/>
    </row>
    <row r="9" spans="1:29" ht="13" customHeight="1" x14ac:dyDescent="0.25">
      <c r="A9" s="21" t="s">
        <v>10</v>
      </c>
      <c r="B9" s="16"/>
      <c r="C9" s="5"/>
      <c r="D9" s="22">
        <v>34612</v>
      </c>
      <c r="E9" s="22">
        <v>34840</v>
      </c>
      <c r="F9" s="23">
        <v>-0.65442020665901213</v>
      </c>
      <c r="G9" s="20"/>
      <c r="H9" s="7"/>
      <c r="O9" s="702"/>
      <c r="P9" s="702"/>
      <c r="Q9" s="702"/>
      <c r="R9" s="702"/>
      <c r="S9" s="703"/>
      <c r="T9" s="708"/>
      <c r="U9" s="709"/>
      <c r="W9" s="710"/>
      <c r="X9" s="24"/>
      <c r="Y9" s="705"/>
      <c r="AB9" s="706"/>
    </row>
    <row r="10" spans="1:29" ht="13" customHeight="1" x14ac:dyDescent="0.25">
      <c r="A10" s="25" t="s">
        <v>11</v>
      </c>
      <c r="B10" s="16"/>
      <c r="C10" s="26"/>
      <c r="D10" s="27">
        <v>18407</v>
      </c>
      <c r="E10" s="27">
        <v>14928</v>
      </c>
      <c r="F10" s="28">
        <v>23.305198285101824</v>
      </c>
      <c r="G10" s="20"/>
      <c r="H10" s="7"/>
      <c r="O10" s="702"/>
      <c r="P10" s="702"/>
      <c r="Q10" s="702"/>
      <c r="R10" s="702"/>
      <c r="S10" s="703"/>
      <c r="W10" s="710"/>
      <c r="X10" s="24"/>
      <c r="Y10" s="705"/>
      <c r="AB10" s="706"/>
    </row>
    <row r="11" spans="1:29" ht="13" customHeight="1" x14ac:dyDescent="0.25">
      <c r="A11" s="21" t="s">
        <v>12</v>
      </c>
      <c r="B11" s="16"/>
      <c r="C11" s="5"/>
      <c r="D11" s="22">
        <v>158617</v>
      </c>
      <c r="E11" s="22">
        <v>181188</v>
      </c>
      <c r="F11" s="23">
        <v>-12.457226747908246</v>
      </c>
      <c r="G11" s="8"/>
      <c r="H11" s="7"/>
      <c r="O11" s="702"/>
      <c r="P11" s="702"/>
      <c r="Q11" s="702"/>
      <c r="R11" s="702"/>
      <c r="S11" s="703"/>
      <c r="W11" s="710"/>
      <c r="X11" s="24"/>
      <c r="Y11" s="705"/>
      <c r="AB11" s="706"/>
    </row>
    <row r="12" spans="1:29" ht="13" customHeight="1" x14ac:dyDescent="0.25">
      <c r="A12" s="15" t="s">
        <v>13</v>
      </c>
      <c r="B12" s="16"/>
      <c r="C12" s="17"/>
      <c r="D12" s="18">
        <v>91207.278999999995</v>
      </c>
      <c r="E12" s="18">
        <v>96097</v>
      </c>
      <c r="F12" s="19">
        <v>-5.0883180536333121</v>
      </c>
      <c r="G12" s="8"/>
      <c r="H12" s="7"/>
      <c r="O12" s="702"/>
      <c r="P12" s="702"/>
      <c r="Q12" s="702"/>
      <c r="R12" s="702"/>
      <c r="S12" s="703"/>
      <c r="W12" s="710"/>
      <c r="X12" s="24"/>
      <c r="Y12" s="705"/>
      <c r="AB12" s="706"/>
    </row>
    <row r="13" spans="1:29" ht="13" customHeight="1" x14ac:dyDescent="0.25">
      <c r="A13" s="21" t="s">
        <v>14</v>
      </c>
      <c r="B13" s="16"/>
      <c r="C13" s="5"/>
      <c r="D13" s="22">
        <v>116471</v>
      </c>
      <c r="E13" s="22">
        <v>116712</v>
      </c>
      <c r="F13" s="23">
        <v>-0.20649119199396271</v>
      </c>
      <c r="G13" s="8"/>
      <c r="H13" s="7"/>
      <c r="J13" s="707"/>
      <c r="O13" s="702"/>
      <c r="P13" s="702"/>
      <c r="Q13" s="702"/>
      <c r="R13" s="702"/>
      <c r="S13" s="703"/>
      <c r="W13" s="710"/>
      <c r="X13" s="24"/>
      <c r="Y13" s="705"/>
      <c r="AB13" s="706"/>
    </row>
    <row r="14" spans="1:29" ht="13" customHeight="1" x14ac:dyDescent="0.25">
      <c r="A14" s="29" t="s">
        <v>15</v>
      </c>
      <c r="B14" s="30"/>
      <c r="C14" s="17"/>
      <c r="D14" s="18">
        <v>151353</v>
      </c>
      <c r="E14" s="18">
        <v>154093</v>
      </c>
      <c r="F14" s="19">
        <v>-1.7781469631975466</v>
      </c>
      <c r="G14" s="20"/>
      <c r="H14" s="7"/>
      <c r="O14" s="702"/>
      <c r="P14" s="702"/>
      <c r="Q14" s="702"/>
      <c r="R14" s="702"/>
      <c r="S14" s="703"/>
      <c r="W14" s="710"/>
      <c r="X14" s="24"/>
      <c r="Y14" s="705"/>
      <c r="AB14" s="706"/>
    </row>
    <row r="15" spans="1:29" ht="13" customHeight="1" x14ac:dyDescent="0.25">
      <c r="A15" s="31" t="s">
        <v>16</v>
      </c>
      <c r="B15" s="4"/>
      <c r="C15" s="32"/>
      <c r="D15" s="33">
        <v>67083.72100000002</v>
      </c>
      <c r="E15" s="33">
        <v>40451</v>
      </c>
      <c r="F15" s="34">
        <v>65.839462559640111</v>
      </c>
      <c r="G15" s="20"/>
      <c r="H15" s="7"/>
      <c r="I15" s="701"/>
      <c r="J15" s="707"/>
      <c r="O15" s="672"/>
      <c r="P15" s="672"/>
      <c r="Q15" s="672"/>
      <c r="R15" s="672"/>
      <c r="S15" s="703"/>
      <c r="T15" s="711"/>
      <c r="U15" s="712"/>
      <c r="W15" s="710"/>
      <c r="X15" s="24"/>
      <c r="Y15" s="705"/>
      <c r="AB15" s="706"/>
    </row>
    <row r="16" spans="1:29" ht="13" customHeight="1" thickBot="1" x14ac:dyDescent="0.3">
      <c r="A16" s="35" t="s">
        <v>17</v>
      </c>
      <c r="B16" s="36"/>
      <c r="C16" s="37"/>
      <c r="D16" s="38">
        <v>584732</v>
      </c>
      <c r="E16" s="38">
        <v>588541</v>
      </c>
      <c r="F16" s="39">
        <v>-0.64719365345830004</v>
      </c>
      <c r="G16" s="8"/>
      <c r="H16" s="7"/>
      <c r="O16" s="672"/>
      <c r="P16" s="672"/>
      <c r="Q16" s="672"/>
      <c r="R16" s="672"/>
      <c r="S16" s="703"/>
      <c r="W16" s="710"/>
      <c r="X16" s="24"/>
      <c r="Y16" s="705"/>
      <c r="AB16" s="706"/>
    </row>
    <row r="17" spans="1:28" ht="11.15" customHeight="1" x14ac:dyDescent="0.25">
      <c r="A17" s="3"/>
      <c r="B17" s="4"/>
      <c r="C17" s="5"/>
      <c r="D17" s="40"/>
      <c r="E17" s="40"/>
      <c r="F17" s="41"/>
      <c r="G17" s="20"/>
      <c r="H17" s="7"/>
      <c r="O17" s="702"/>
      <c r="P17" s="702"/>
      <c r="Q17" s="702"/>
      <c r="R17" s="702"/>
      <c r="S17" s="713"/>
      <c r="W17" s="710"/>
      <c r="X17" s="24"/>
      <c r="Y17" s="705"/>
    </row>
    <row r="18" spans="1:28" s="103" customFormat="1" ht="15" customHeight="1" x14ac:dyDescent="0.25">
      <c r="A18" s="42" t="s">
        <v>18</v>
      </c>
      <c r="B18" s="10"/>
      <c r="C18" s="11"/>
      <c r="D18" s="43"/>
      <c r="E18" s="43"/>
      <c r="F18" s="44"/>
      <c r="G18" s="45"/>
      <c r="H18" s="7"/>
      <c r="I18" s="694"/>
      <c r="J18" s="695"/>
      <c r="K18" s="695"/>
      <c r="L18" s="695"/>
      <c r="O18" s="714"/>
      <c r="P18" s="714"/>
      <c r="Q18" s="714"/>
      <c r="R18" s="714"/>
      <c r="S18" s="713"/>
      <c r="T18" s="715"/>
      <c r="U18" s="715"/>
      <c r="V18" s="715"/>
      <c r="W18" s="700"/>
      <c r="X18" s="46"/>
      <c r="Y18" s="716"/>
    </row>
    <row r="19" spans="1:28" ht="13" customHeight="1" x14ac:dyDescent="0.25">
      <c r="A19" s="21" t="s">
        <v>19</v>
      </c>
      <c r="B19" s="16"/>
      <c r="C19" s="5"/>
      <c r="D19" s="47">
        <v>3458</v>
      </c>
      <c r="E19" s="47">
        <v>2830</v>
      </c>
      <c r="F19" s="48">
        <v>22.190812720848065</v>
      </c>
      <c r="G19" s="20">
        <v>73273</v>
      </c>
      <c r="H19" s="7"/>
      <c r="O19" s="702"/>
      <c r="P19" s="702"/>
      <c r="Q19" s="702"/>
      <c r="R19" s="702"/>
      <c r="S19" s="703"/>
      <c r="T19" s="717"/>
      <c r="U19" s="717"/>
      <c r="V19" s="718"/>
      <c r="W19" s="719"/>
      <c r="Y19" s="705"/>
      <c r="AB19" s="706"/>
    </row>
    <row r="20" spans="1:28" ht="13" customHeight="1" x14ac:dyDescent="0.25">
      <c r="A20" s="15" t="s">
        <v>20</v>
      </c>
      <c r="B20" s="16"/>
      <c r="C20" s="17"/>
      <c r="D20" s="49">
        <v>10844</v>
      </c>
      <c r="E20" s="49">
        <v>10760</v>
      </c>
      <c r="F20" s="19">
        <v>0.78066914498140516</v>
      </c>
      <c r="G20" s="20">
        <v>14302</v>
      </c>
      <c r="H20" s="7"/>
      <c r="O20" s="672"/>
      <c r="P20" s="672"/>
      <c r="Q20" s="672"/>
      <c r="R20" s="672"/>
      <c r="S20" s="703"/>
      <c r="T20" s="718"/>
      <c r="U20" s="718"/>
      <c r="V20" s="718"/>
      <c r="W20" s="719"/>
      <c r="Y20" s="705"/>
      <c r="AB20" s="706"/>
    </row>
    <row r="21" spans="1:28" ht="13" customHeight="1" x14ac:dyDescent="0.25">
      <c r="A21" s="21" t="s">
        <v>21</v>
      </c>
      <c r="B21" s="16"/>
      <c r="C21" s="5"/>
      <c r="D21" s="50">
        <v>792</v>
      </c>
      <c r="E21" s="50">
        <v>976</v>
      </c>
      <c r="F21" s="23">
        <v>-18.852459016393443</v>
      </c>
      <c r="G21" s="8"/>
      <c r="H21" s="7"/>
      <c r="I21" s="701"/>
      <c r="O21" s="672"/>
      <c r="P21" s="672"/>
      <c r="Q21" s="672"/>
      <c r="R21" s="672"/>
      <c r="S21" s="703"/>
      <c r="T21" s="718"/>
      <c r="U21" s="720"/>
      <c r="V21" s="720"/>
      <c r="W21" s="710"/>
      <c r="X21" s="24"/>
      <c r="Y21" s="705"/>
      <c r="AB21" s="706"/>
    </row>
    <row r="22" spans="1:28" ht="13" customHeight="1" x14ac:dyDescent="0.25">
      <c r="A22" s="25" t="s">
        <v>22</v>
      </c>
      <c r="B22" s="16"/>
      <c r="C22" s="26"/>
      <c r="D22" s="51">
        <v>91253</v>
      </c>
      <c r="E22" s="51">
        <v>90456</v>
      </c>
      <c r="F22" s="28">
        <v>0.88109135933491789</v>
      </c>
      <c r="G22" s="20"/>
      <c r="H22" s="7"/>
      <c r="I22" s="701"/>
      <c r="O22" s="711"/>
      <c r="P22" s="711"/>
      <c r="Q22" s="711"/>
      <c r="R22" s="711"/>
      <c r="S22" s="703"/>
      <c r="T22" s="718"/>
      <c r="U22" s="721"/>
      <c r="V22" s="721"/>
      <c r="W22" s="710"/>
      <c r="X22" s="24"/>
      <c r="Y22" s="705"/>
      <c r="AB22" s="706"/>
    </row>
    <row r="23" spans="1:28" ht="13" customHeight="1" x14ac:dyDescent="0.25">
      <c r="A23" s="21" t="s">
        <v>23</v>
      </c>
      <c r="B23" s="16"/>
      <c r="C23" s="5"/>
      <c r="D23" s="50">
        <v>106347</v>
      </c>
      <c r="E23" s="50">
        <v>105022</v>
      </c>
      <c r="F23" s="23">
        <v>1.2616404181980956</v>
      </c>
      <c r="G23" s="8"/>
      <c r="H23" s="7"/>
      <c r="O23" s="702"/>
      <c r="P23" s="702"/>
      <c r="Q23" s="702"/>
      <c r="R23" s="702"/>
      <c r="S23" s="703"/>
      <c r="W23" s="710"/>
      <c r="X23" s="24"/>
      <c r="Y23" s="705"/>
      <c r="AB23" s="706"/>
    </row>
    <row r="24" spans="1:28" ht="13" customHeight="1" x14ac:dyDescent="0.25">
      <c r="A24" s="29" t="s">
        <v>24</v>
      </c>
      <c r="B24" s="52"/>
      <c r="C24" s="17"/>
      <c r="D24" s="49">
        <v>120296</v>
      </c>
      <c r="E24" s="49">
        <v>110917</v>
      </c>
      <c r="F24" s="19">
        <v>8.455872409098685</v>
      </c>
      <c r="G24" s="8"/>
      <c r="H24" s="7"/>
      <c r="I24" s="701"/>
      <c r="O24" s="702"/>
      <c r="P24" s="702"/>
      <c r="Q24" s="702"/>
      <c r="R24" s="702"/>
      <c r="S24" s="703"/>
      <c r="W24" s="710"/>
      <c r="X24" s="24"/>
      <c r="Y24" s="705"/>
      <c r="AB24" s="706"/>
    </row>
    <row r="25" spans="1:28" s="103" customFormat="1" ht="13" customHeight="1" x14ac:dyDescent="0.25">
      <c r="A25" s="53" t="s">
        <v>25</v>
      </c>
      <c r="B25" s="16"/>
      <c r="C25" s="4"/>
      <c r="D25" s="54">
        <v>5547</v>
      </c>
      <c r="E25" s="54">
        <v>5373</v>
      </c>
      <c r="F25" s="23">
        <v>3.2384142936906724</v>
      </c>
      <c r="G25" s="7"/>
      <c r="H25" s="4"/>
      <c r="I25" s="722"/>
      <c r="O25" s="702"/>
      <c r="P25" s="702"/>
      <c r="Q25" s="702"/>
      <c r="R25" s="702"/>
      <c r="S25" s="703"/>
      <c r="W25" s="710"/>
      <c r="X25" s="24"/>
      <c r="Y25" s="705"/>
      <c r="AB25" s="706"/>
    </row>
    <row r="26" spans="1:28" s="103" customFormat="1" ht="13" customHeight="1" x14ac:dyDescent="0.25">
      <c r="A26" s="25" t="s">
        <v>26</v>
      </c>
      <c r="B26" s="16"/>
      <c r="C26" s="26"/>
      <c r="D26" s="55">
        <v>27829</v>
      </c>
      <c r="E26" s="55">
        <v>30317</v>
      </c>
      <c r="F26" s="28">
        <v>-8.2066167496783962</v>
      </c>
      <c r="G26" s="56">
        <v>-2488</v>
      </c>
      <c r="H26" s="4"/>
      <c r="I26" s="701"/>
      <c r="O26" s="702"/>
      <c r="P26" s="702"/>
      <c r="Q26" s="702"/>
      <c r="R26" s="702"/>
      <c r="S26" s="703"/>
      <c r="T26" s="700"/>
      <c r="W26" s="710"/>
      <c r="X26" s="24"/>
      <c r="Y26" s="705"/>
      <c r="AB26" s="706"/>
    </row>
    <row r="27" spans="1:28" ht="13" customHeight="1" x14ac:dyDescent="0.25">
      <c r="A27" s="53" t="s">
        <v>27</v>
      </c>
      <c r="B27" s="16"/>
      <c r="C27" s="4"/>
      <c r="D27" s="57">
        <v>260019</v>
      </c>
      <c r="E27" s="57">
        <v>251629</v>
      </c>
      <c r="F27" s="23">
        <v>3.3342738714536191</v>
      </c>
      <c r="G27" s="8"/>
      <c r="H27" s="7"/>
      <c r="O27" s="702"/>
      <c r="P27" s="702"/>
      <c r="Q27" s="702"/>
      <c r="R27" s="702"/>
      <c r="S27" s="703"/>
      <c r="W27" s="710"/>
      <c r="X27" s="24"/>
      <c r="Y27" s="705"/>
      <c r="AB27" s="706"/>
    </row>
    <row r="28" spans="1:28" ht="13" customHeight="1" x14ac:dyDescent="0.25">
      <c r="A28" s="25" t="s">
        <v>28</v>
      </c>
      <c r="B28" s="16"/>
      <c r="C28" s="26"/>
      <c r="D28" s="51">
        <v>324713</v>
      </c>
      <c r="E28" s="51">
        <v>336912</v>
      </c>
      <c r="F28" s="28">
        <v>-3.6208268034382818</v>
      </c>
      <c r="G28" s="20"/>
      <c r="H28" s="7"/>
      <c r="O28" s="702"/>
      <c r="P28" s="702"/>
      <c r="Q28" s="702"/>
      <c r="R28" s="702"/>
      <c r="S28" s="703"/>
      <c r="W28" s="710"/>
      <c r="X28" s="24"/>
      <c r="Y28" s="705"/>
      <c r="AB28" s="706"/>
    </row>
    <row r="29" spans="1:28" ht="13" customHeight="1" thickBot="1" x14ac:dyDescent="0.3">
      <c r="A29" s="58" t="s">
        <v>29</v>
      </c>
      <c r="B29" s="59"/>
      <c r="C29" s="60"/>
      <c r="D29" s="61">
        <v>584732</v>
      </c>
      <c r="E29" s="61">
        <v>588541</v>
      </c>
      <c r="F29" s="62">
        <v>-0.64719365345830004</v>
      </c>
      <c r="G29" s="8"/>
      <c r="H29" s="7"/>
      <c r="O29" s="723"/>
      <c r="P29" s="723"/>
      <c r="Q29" s="723"/>
      <c r="R29" s="723"/>
      <c r="S29" s="703"/>
      <c r="W29" s="710"/>
      <c r="X29" s="24"/>
      <c r="Y29" s="710"/>
      <c r="AB29" s="706"/>
    </row>
    <row r="30" spans="1:28" ht="11.15" customHeight="1" x14ac:dyDescent="0.25">
      <c r="A30" s="63"/>
      <c r="B30" s="64"/>
      <c r="C30" s="16"/>
      <c r="D30" s="65"/>
      <c r="E30" s="66"/>
      <c r="F30" s="65"/>
      <c r="G30" s="8"/>
      <c r="H30" s="7"/>
      <c r="O30" s="723"/>
      <c r="P30" s="723"/>
      <c r="Q30" s="723"/>
      <c r="R30" s="723"/>
      <c r="S30" s="713"/>
      <c r="W30" s="710"/>
      <c r="X30" s="24"/>
      <c r="Y30" s="724"/>
      <c r="Z30" s="724"/>
      <c r="AA30" s="724"/>
      <c r="AB30" s="724"/>
    </row>
    <row r="31" spans="1:28" s="103" customFormat="1" ht="18.75" customHeight="1" x14ac:dyDescent="0.25">
      <c r="A31" s="67"/>
      <c r="B31" s="68"/>
      <c r="C31" s="779" t="s">
        <v>30</v>
      </c>
      <c r="D31" s="779"/>
      <c r="E31" s="68"/>
      <c r="F31" s="69"/>
      <c r="G31" s="70"/>
      <c r="H31" s="71"/>
      <c r="I31" s="725"/>
      <c r="J31" s="726"/>
      <c r="K31" s="726"/>
      <c r="L31" s="726"/>
      <c r="M31" s="727"/>
      <c r="N31" s="727"/>
      <c r="O31" s="727"/>
      <c r="P31" s="727"/>
      <c r="Q31" s="727"/>
      <c r="R31" s="727"/>
      <c r="S31" s="713"/>
    </row>
    <row r="32" spans="1:28" s="103" customFormat="1" ht="15" customHeight="1" x14ac:dyDescent="0.25">
      <c r="A32" s="42" t="s">
        <v>31</v>
      </c>
      <c r="B32" s="73"/>
      <c r="C32" s="74" t="s">
        <v>32</v>
      </c>
      <c r="D32" s="74" t="s">
        <v>33</v>
      </c>
      <c r="E32" s="68"/>
      <c r="F32" s="68"/>
      <c r="G32" s="72"/>
      <c r="H32" s="75"/>
      <c r="I32" s="728"/>
      <c r="J32" s="729"/>
      <c r="K32" s="729"/>
      <c r="L32" s="729"/>
      <c r="M32" s="730"/>
      <c r="N32" s="730"/>
      <c r="O32" s="730"/>
      <c r="P32" s="730"/>
      <c r="Q32" s="730"/>
      <c r="R32" s="730"/>
      <c r="S32" s="713"/>
    </row>
    <row r="33" spans="1:27" ht="13" customHeight="1" x14ac:dyDescent="0.25">
      <c r="A33" s="67" t="s">
        <v>34</v>
      </c>
      <c r="B33" s="68"/>
      <c r="C33" s="76"/>
      <c r="D33" s="77"/>
      <c r="E33" s="78"/>
      <c r="F33" s="78"/>
      <c r="G33" s="79"/>
      <c r="H33" s="80"/>
      <c r="I33" s="731"/>
      <c r="J33" s="732"/>
      <c r="K33" s="732"/>
      <c r="L33" s="732"/>
      <c r="M33" s="716"/>
      <c r="N33" s="716"/>
      <c r="O33" s="716"/>
      <c r="P33" s="716"/>
      <c r="Q33" s="716"/>
      <c r="R33" s="716"/>
      <c r="S33" s="713"/>
    </row>
    <row r="34" spans="1:27" ht="13" customHeight="1" x14ac:dyDescent="0.25">
      <c r="A34" s="81" t="s">
        <v>35</v>
      </c>
      <c r="B34" s="82"/>
      <c r="C34" s="83">
        <v>0.46767202604630581</v>
      </c>
      <c r="D34" s="83">
        <v>8.0556141267736636E-2</v>
      </c>
      <c r="E34" s="78"/>
      <c r="F34" s="78"/>
      <c r="G34" s="79"/>
      <c r="H34" s="84"/>
      <c r="I34" s="733"/>
      <c r="J34" s="734"/>
      <c r="K34" s="734"/>
      <c r="L34" s="734"/>
      <c r="M34" s="716"/>
      <c r="N34" s="716"/>
      <c r="O34" s="716"/>
      <c r="P34" s="716"/>
      <c r="Q34" s="716"/>
      <c r="R34" s="716"/>
      <c r="S34" s="713"/>
    </row>
    <row r="35" spans="1:27" ht="13" customHeight="1" x14ac:dyDescent="0.25">
      <c r="A35" s="85" t="s">
        <v>36</v>
      </c>
      <c r="B35" s="82"/>
      <c r="C35" s="86">
        <v>9.3250827652826846E-3</v>
      </c>
      <c r="D35" s="86">
        <v>3.0173319173048795E-2</v>
      </c>
      <c r="E35" s="78"/>
      <c r="F35" s="78"/>
      <c r="G35" s="79"/>
      <c r="H35" s="84"/>
      <c r="I35" s="733"/>
      <c r="J35" s="734"/>
      <c r="K35" s="734"/>
      <c r="L35" s="734"/>
      <c r="M35" s="716"/>
      <c r="N35" s="716"/>
      <c r="O35" s="716"/>
      <c r="P35" s="716"/>
      <c r="Q35" s="716"/>
      <c r="R35" s="716"/>
      <c r="S35" s="713"/>
    </row>
    <row r="36" spans="1:27" ht="13" customHeight="1" x14ac:dyDescent="0.25">
      <c r="A36" s="81" t="s">
        <v>37</v>
      </c>
      <c r="B36" s="82"/>
      <c r="C36" s="83">
        <v>0.17255830703550162</v>
      </c>
      <c r="D36" s="83">
        <v>1.7500000000000002E-2</v>
      </c>
      <c r="E36" s="78"/>
      <c r="F36" s="78"/>
      <c r="G36" s="79"/>
      <c r="H36" s="84"/>
      <c r="I36" s="733"/>
      <c r="J36" s="734"/>
      <c r="K36" s="734"/>
      <c r="L36" s="734"/>
      <c r="M36" s="716"/>
      <c r="N36" s="716"/>
      <c r="O36" s="716"/>
      <c r="P36" s="716"/>
      <c r="Q36" s="716"/>
      <c r="R36" s="716"/>
      <c r="S36" s="713"/>
    </row>
    <row r="37" spans="1:27" ht="13" customHeight="1" x14ac:dyDescent="0.25">
      <c r="A37" s="85" t="s">
        <v>38</v>
      </c>
      <c r="B37" s="82"/>
      <c r="C37" s="86">
        <v>1.8623955427030707E-2</v>
      </c>
      <c r="D37" s="86">
        <v>7.123598013214763E-2</v>
      </c>
      <c r="E37" s="78"/>
      <c r="F37" s="78"/>
      <c r="G37" s="79"/>
      <c r="H37" s="84"/>
      <c r="I37" s="733"/>
      <c r="J37" s="734"/>
      <c r="K37" s="734"/>
      <c r="L37" s="734"/>
      <c r="M37" s="716"/>
      <c r="N37" s="716"/>
      <c r="O37" s="716"/>
      <c r="P37" s="716"/>
      <c r="Q37" s="716"/>
      <c r="R37" s="716"/>
      <c r="S37" s="713"/>
    </row>
    <row r="38" spans="1:27" ht="13" customHeight="1" x14ac:dyDescent="0.25">
      <c r="A38" s="81" t="s">
        <v>39</v>
      </c>
      <c r="B38" s="82"/>
      <c r="C38" s="83">
        <v>1.5549626798368236E-3</v>
      </c>
      <c r="D38" s="83">
        <v>0.36749999999999999</v>
      </c>
      <c r="E38" s="78"/>
      <c r="F38" s="78"/>
      <c r="G38" s="72"/>
      <c r="H38" s="84"/>
      <c r="I38" s="733"/>
      <c r="J38" s="734"/>
      <c r="K38" s="734"/>
      <c r="L38" s="734"/>
      <c r="M38" s="716"/>
      <c r="N38" s="716"/>
      <c r="O38" s="716"/>
      <c r="P38" s="716"/>
      <c r="Q38" s="716"/>
      <c r="R38" s="716"/>
      <c r="Z38" s="702"/>
      <c r="AA38" s="689"/>
    </row>
    <row r="39" spans="1:27" s="103" customFormat="1" ht="13" customHeight="1" x14ac:dyDescent="0.25">
      <c r="A39" s="85" t="s">
        <v>40</v>
      </c>
      <c r="B39" s="82"/>
      <c r="C39" s="86">
        <v>0.29168019579042231</v>
      </c>
      <c r="D39" s="86">
        <v>6.868593588871777E-2</v>
      </c>
      <c r="E39" s="78"/>
      <c r="F39" s="78"/>
      <c r="G39" s="79"/>
      <c r="H39" s="84"/>
      <c r="I39" s="733"/>
      <c r="J39" s="734"/>
      <c r="K39" s="734"/>
      <c r="L39" s="734"/>
      <c r="M39" s="716"/>
      <c r="N39" s="716"/>
      <c r="O39" s="716"/>
      <c r="P39" s="716"/>
      <c r="Q39" s="716"/>
      <c r="R39" s="716"/>
      <c r="S39" s="104"/>
    </row>
    <row r="40" spans="1:27" s="103" customFormat="1" ht="13" customHeight="1" x14ac:dyDescent="0.25">
      <c r="A40" s="87" t="s">
        <v>41</v>
      </c>
      <c r="B40" s="88"/>
      <c r="C40" s="89">
        <v>3.6585470255620055E-2</v>
      </c>
      <c r="D40" s="89">
        <v>5.5202531427326521E-2</v>
      </c>
      <c r="E40" s="78"/>
      <c r="F40" s="78"/>
      <c r="G40" s="79"/>
      <c r="H40" s="84"/>
      <c r="I40" s="733"/>
      <c r="J40" s="734"/>
      <c r="K40" s="734"/>
      <c r="L40" s="734"/>
      <c r="M40" s="716"/>
      <c r="N40" s="716"/>
      <c r="O40" s="716"/>
      <c r="P40" s="716"/>
      <c r="Q40" s="716"/>
      <c r="R40" s="716"/>
      <c r="S40" s="104"/>
    </row>
    <row r="41" spans="1:27" s="103" customFormat="1" ht="13" customHeight="1" thickBot="1" x14ac:dyDescent="0.3">
      <c r="A41" s="90" t="s">
        <v>42</v>
      </c>
      <c r="B41" s="91"/>
      <c r="C41" s="92">
        <v>1</v>
      </c>
      <c r="D41" s="92">
        <v>6.508818745466452E-2</v>
      </c>
      <c r="E41" s="78"/>
      <c r="F41" s="78"/>
      <c r="G41" s="79"/>
      <c r="H41" s="84"/>
      <c r="I41" s="736"/>
      <c r="J41" s="737"/>
      <c r="K41" s="737"/>
      <c r="L41" s="737"/>
      <c r="M41" s="716"/>
      <c r="N41" s="716"/>
      <c r="O41" s="716"/>
      <c r="P41" s="716"/>
      <c r="Q41" s="716"/>
      <c r="R41" s="716"/>
      <c r="S41" s="104"/>
    </row>
    <row r="42" spans="1:27" s="103" customFormat="1" ht="11.15" customHeight="1" x14ac:dyDescent="0.25">
      <c r="A42" s="93"/>
      <c r="B42" s="68"/>
      <c r="C42" s="94"/>
      <c r="D42" s="95"/>
      <c r="E42" s="78"/>
      <c r="F42" s="78"/>
      <c r="G42" s="79"/>
      <c r="H42" s="70"/>
      <c r="I42" s="725"/>
      <c r="J42" s="738"/>
      <c r="K42" s="738"/>
      <c r="L42" s="738"/>
      <c r="M42" s="716"/>
      <c r="N42" s="716"/>
      <c r="O42" s="716"/>
      <c r="P42" s="716"/>
      <c r="Q42" s="716"/>
      <c r="R42" s="716"/>
      <c r="S42" s="104"/>
    </row>
    <row r="43" spans="1:27" s="103" customFormat="1" ht="13" customHeight="1" x14ac:dyDescent="0.25">
      <c r="A43" s="67" t="s">
        <v>43</v>
      </c>
      <c r="B43" s="68"/>
      <c r="C43" s="96">
        <v>0.85554302437477869</v>
      </c>
      <c r="D43" s="95"/>
      <c r="E43" s="78"/>
      <c r="F43" s="78"/>
      <c r="G43" s="79"/>
      <c r="H43" s="84"/>
      <c r="I43" s="733"/>
      <c r="J43" s="734"/>
      <c r="K43" s="734"/>
      <c r="L43" s="734"/>
      <c r="M43" s="716"/>
      <c r="N43" s="716"/>
      <c r="O43" s="716"/>
      <c r="P43" s="716"/>
      <c r="Q43" s="716"/>
      <c r="R43" s="716"/>
      <c r="S43" s="739"/>
    </row>
    <row r="44" spans="1:27" s="103" customFormat="1" ht="13" customHeight="1" thickBot="1" x14ac:dyDescent="0.3">
      <c r="A44" s="90" t="s">
        <v>44</v>
      </c>
      <c r="B44" s="91"/>
      <c r="C44" s="97">
        <v>0.14445697562522133</v>
      </c>
      <c r="D44" s="95"/>
      <c r="E44" s="78"/>
      <c r="F44" s="78"/>
      <c r="G44" s="79"/>
      <c r="H44" s="84"/>
      <c r="I44" s="733"/>
      <c r="J44" s="734"/>
      <c r="K44" s="734"/>
      <c r="L44" s="734"/>
      <c r="M44" s="716"/>
      <c r="N44" s="716"/>
      <c r="O44" s="716"/>
      <c r="P44" s="716"/>
      <c r="Q44" s="716"/>
      <c r="R44" s="716"/>
      <c r="S44" s="739"/>
    </row>
    <row r="45" spans="1:27" s="103" customFormat="1" ht="11.15" customHeight="1" x14ac:dyDescent="0.25">
      <c r="A45" s="98"/>
      <c r="B45" s="68"/>
      <c r="C45" s="78"/>
      <c r="D45" s="78"/>
      <c r="E45" s="78"/>
      <c r="F45" s="78"/>
      <c r="G45" s="79"/>
      <c r="H45" s="79"/>
      <c r="I45" s="740"/>
      <c r="J45" s="741"/>
      <c r="K45" s="741"/>
      <c r="L45" s="741"/>
      <c r="M45" s="705"/>
      <c r="N45" s="705"/>
      <c r="O45" s="705"/>
      <c r="P45" s="705"/>
      <c r="Q45" s="705"/>
      <c r="R45" s="705"/>
      <c r="S45" s="104"/>
    </row>
    <row r="46" spans="1:27" s="103" customFormat="1" ht="11.15" customHeight="1" x14ac:dyDescent="0.25">
      <c r="A46" s="98"/>
      <c r="B46" s="68"/>
      <c r="C46" s="78"/>
      <c r="D46" s="78"/>
      <c r="E46" s="78"/>
      <c r="F46" s="78"/>
      <c r="G46" s="79"/>
      <c r="H46" s="79"/>
      <c r="I46" s="740"/>
      <c r="J46" s="741"/>
      <c r="K46" s="741"/>
      <c r="L46" s="741"/>
      <c r="M46" s="705"/>
      <c r="N46" s="705"/>
      <c r="O46" s="705"/>
      <c r="P46" s="705"/>
      <c r="Q46" s="705"/>
      <c r="R46" s="705"/>
      <c r="S46" s="104"/>
    </row>
    <row r="47" spans="1:27" s="103" customFormat="1" ht="15" customHeight="1" x14ac:dyDescent="0.25">
      <c r="A47" s="9" t="s">
        <v>45</v>
      </c>
      <c r="B47" s="99"/>
      <c r="C47" s="100">
        <v>2018</v>
      </c>
      <c r="D47" s="100">
        <v>2019</v>
      </c>
      <c r="E47" s="100">
        <v>2020</v>
      </c>
      <c r="F47" s="100">
        <v>2021</v>
      </c>
      <c r="G47" s="100">
        <v>2022</v>
      </c>
      <c r="H47" s="100" t="s">
        <v>46</v>
      </c>
      <c r="I47" s="742"/>
      <c r="J47" s="743"/>
      <c r="K47" s="743"/>
      <c r="L47" s="743"/>
      <c r="S47" s="104"/>
    </row>
    <row r="48" spans="1:27" s="103" customFormat="1" ht="13" customHeight="1" thickBot="1" x14ac:dyDescent="0.3">
      <c r="A48" s="101" t="s">
        <v>47</v>
      </c>
      <c r="B48" s="102"/>
      <c r="C48" s="97">
        <v>8.9980057560152329E-2</v>
      </c>
      <c r="D48" s="97">
        <v>0.10166233942242157</v>
      </c>
      <c r="E48" s="97">
        <v>8.1433240839964394E-2</v>
      </c>
      <c r="F48" s="97">
        <v>9.3261301236693475E-2</v>
      </c>
      <c r="G48" s="97">
        <v>1.7486097831949328E-2</v>
      </c>
      <c r="H48" s="97">
        <v>0.61717696310881887</v>
      </c>
      <c r="I48" s="694"/>
      <c r="J48" s="695"/>
      <c r="K48" s="695"/>
      <c r="L48" s="695"/>
      <c r="S48" s="104"/>
    </row>
    <row r="49" spans="1:19" s="103" customFormat="1" x14ac:dyDescent="0.25">
      <c r="A49" s="105"/>
      <c r="B49" s="106"/>
      <c r="C49" s="96"/>
      <c r="D49" s="96"/>
      <c r="E49" s="96"/>
      <c r="F49" s="96"/>
      <c r="G49" s="96"/>
      <c r="H49" s="96"/>
      <c r="I49" s="694"/>
      <c r="J49" s="695"/>
      <c r="K49" s="695"/>
      <c r="L49" s="695"/>
      <c r="S49" s="104"/>
    </row>
    <row r="50" spans="1:19" s="103" customFormat="1" ht="11.15" customHeight="1" x14ac:dyDescent="0.25">
      <c r="A50" s="107"/>
      <c r="B50" s="4"/>
      <c r="C50" s="108"/>
      <c r="D50" s="4"/>
      <c r="E50" s="4"/>
      <c r="F50" s="109"/>
      <c r="G50" s="7"/>
      <c r="H50" s="7"/>
      <c r="I50" s="694"/>
      <c r="J50" s="695"/>
      <c r="K50" s="695"/>
      <c r="L50" s="695"/>
      <c r="S50" s="104"/>
    </row>
    <row r="51" spans="1:19" ht="11.15" customHeight="1" x14ac:dyDescent="0.25">
      <c r="A51" s="780" t="s">
        <v>48</v>
      </c>
      <c r="B51" s="780"/>
      <c r="C51" s="780"/>
      <c r="D51" s="780"/>
      <c r="E51" s="780"/>
      <c r="F51" s="780"/>
      <c r="G51" s="8"/>
      <c r="H51" s="110"/>
      <c r="I51" s="744"/>
      <c r="J51" s="745"/>
      <c r="K51" s="745"/>
      <c r="L51" s="745"/>
      <c r="M51" s="723"/>
      <c r="N51" s="723"/>
      <c r="O51" s="723"/>
      <c r="P51" s="723"/>
      <c r="Q51" s="723"/>
      <c r="R51" s="723"/>
      <c r="S51" s="713"/>
    </row>
    <row r="52" spans="1:19" ht="11.15" customHeight="1" x14ac:dyDescent="0.25">
      <c r="A52" s="778" t="s">
        <v>49</v>
      </c>
      <c r="B52" s="778"/>
      <c r="C52" s="778"/>
      <c r="D52" s="778"/>
      <c r="E52" s="778"/>
      <c r="F52" s="778"/>
      <c r="G52" s="778"/>
      <c r="H52" s="778"/>
      <c r="I52" s="744"/>
      <c r="J52" s="745"/>
      <c r="K52" s="745"/>
      <c r="L52" s="745"/>
      <c r="M52" s="723"/>
      <c r="N52" s="723"/>
      <c r="O52" s="723"/>
      <c r="P52" s="723"/>
      <c r="Q52" s="723"/>
      <c r="R52" s="723"/>
      <c r="S52" s="713"/>
    </row>
  </sheetData>
  <mergeCells count="6">
    <mergeCell ref="A52:H52"/>
    <mergeCell ref="A1:H1"/>
    <mergeCell ref="A2:H2"/>
    <mergeCell ref="A3:H3"/>
    <mergeCell ref="C31:D31"/>
    <mergeCell ref="A51:F51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0</xdr:colOff>
                <xdr:row>37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758" customWidth="1"/>
    <col min="2" max="2" width="1.7265625" style="631" customWidth="1"/>
    <col min="3" max="5" width="7.7265625" style="459" customWidth="1"/>
    <col min="6" max="7" width="7.7265625" style="631" customWidth="1"/>
    <col min="8" max="8" width="2.7265625" style="459" customWidth="1"/>
    <col min="9" max="13" width="7.7265625" style="459" customWidth="1"/>
    <col min="14" max="16384" width="9.81640625" style="459"/>
  </cols>
  <sheetData>
    <row r="1" spans="1:13" ht="11.15" customHeight="1" x14ac:dyDescent="0.25">
      <c r="A1" s="763" t="s">
        <v>177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</row>
    <row r="2" spans="1:13" ht="11.15" customHeight="1" x14ac:dyDescent="0.25">
      <c r="A2" s="764" t="s">
        <v>146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</row>
    <row r="3" spans="1:13" ht="11.15" customHeight="1" x14ac:dyDescent="0.25">
      <c r="A3" s="765" t="s">
        <v>2</v>
      </c>
      <c r="B3" s="765"/>
      <c r="C3" s="765"/>
      <c r="D3" s="765"/>
      <c r="E3" s="765"/>
      <c r="F3" s="765"/>
      <c r="G3" s="765"/>
      <c r="H3" s="765"/>
      <c r="I3" s="765"/>
      <c r="J3" s="765"/>
      <c r="K3" s="765"/>
      <c r="L3" s="765"/>
      <c r="M3" s="765"/>
    </row>
    <row r="4" spans="1:13" ht="11.15" customHeight="1" x14ac:dyDescent="0.25">
      <c r="A4" s="448"/>
      <c r="B4" s="353"/>
      <c r="C4" s="352"/>
      <c r="D4" s="352"/>
      <c r="E4" s="449"/>
      <c r="F4" s="353"/>
      <c r="G4" s="353"/>
      <c r="H4" s="352"/>
      <c r="I4" s="352"/>
      <c r="J4" s="450"/>
      <c r="K4" s="112"/>
      <c r="L4" s="112"/>
      <c r="M4" s="112"/>
    </row>
    <row r="5" spans="1:13" s="631" customFormat="1" ht="15" customHeight="1" x14ac:dyDescent="0.25">
      <c r="A5" s="121"/>
      <c r="B5" s="355"/>
      <c r="C5" s="766" t="s">
        <v>52</v>
      </c>
      <c r="D5" s="766"/>
      <c r="E5" s="766"/>
      <c r="F5" s="766"/>
      <c r="G5" s="766"/>
      <c r="H5" s="233"/>
      <c r="I5" s="766" t="s">
        <v>147</v>
      </c>
      <c r="J5" s="766"/>
      <c r="K5" s="766"/>
      <c r="L5" s="766"/>
      <c r="M5" s="766"/>
    </row>
    <row r="6" spans="1:13" s="629" customFormat="1" ht="15" customHeight="1" x14ac:dyDescent="0.25">
      <c r="A6" s="451"/>
      <c r="B6" s="357"/>
      <c r="C6" s="452">
        <v>2018</v>
      </c>
      <c r="D6" s="358" t="s">
        <v>54</v>
      </c>
      <c r="E6" s="452">
        <v>2017</v>
      </c>
      <c r="F6" s="358" t="s">
        <v>54</v>
      </c>
      <c r="G6" s="357" t="s">
        <v>6</v>
      </c>
      <c r="H6" s="358"/>
      <c r="I6" s="452">
        <v>2018</v>
      </c>
      <c r="J6" s="358" t="s">
        <v>54</v>
      </c>
      <c r="K6" s="452">
        <v>2017</v>
      </c>
      <c r="L6" s="358" t="s">
        <v>54</v>
      </c>
      <c r="M6" s="357" t="s">
        <v>6</v>
      </c>
    </row>
    <row r="7" spans="1:13" ht="13" customHeight="1" x14ac:dyDescent="0.25">
      <c r="A7" s="129" t="s">
        <v>56</v>
      </c>
      <c r="B7" s="361"/>
      <c r="C7" s="131">
        <v>43517</v>
      </c>
      <c r="D7" s="132">
        <v>100</v>
      </c>
      <c r="E7" s="131">
        <v>39660</v>
      </c>
      <c r="F7" s="132">
        <v>100</v>
      </c>
      <c r="G7" s="132">
        <v>9.7251638930912812</v>
      </c>
      <c r="H7" s="134"/>
      <c r="I7" s="131">
        <v>82323</v>
      </c>
      <c r="J7" s="132">
        <v>100</v>
      </c>
      <c r="K7" s="131">
        <v>73730</v>
      </c>
      <c r="L7" s="132">
        <v>100</v>
      </c>
      <c r="M7" s="132">
        <v>11.654686016546867</v>
      </c>
    </row>
    <row r="8" spans="1:13" ht="13" customHeight="1" x14ac:dyDescent="0.25">
      <c r="A8" s="136" t="s">
        <v>57</v>
      </c>
      <c r="B8" s="361"/>
      <c r="C8" s="55">
        <v>26845</v>
      </c>
      <c r="D8" s="137">
        <v>61.7</v>
      </c>
      <c r="E8" s="55">
        <v>25001</v>
      </c>
      <c r="F8" s="137">
        <v>63</v>
      </c>
      <c r="G8" s="137">
        <v>7.3757049718011336</v>
      </c>
      <c r="H8" s="134"/>
      <c r="I8" s="55">
        <v>51677</v>
      </c>
      <c r="J8" s="137">
        <v>62.8</v>
      </c>
      <c r="K8" s="55">
        <v>46932</v>
      </c>
      <c r="L8" s="137">
        <v>63.7</v>
      </c>
      <c r="M8" s="137">
        <v>10.110372453762896</v>
      </c>
    </row>
    <row r="9" spans="1:13" ht="13" customHeight="1" x14ac:dyDescent="0.25">
      <c r="A9" s="138" t="s">
        <v>58</v>
      </c>
      <c r="B9" s="361"/>
      <c r="C9" s="139">
        <v>16672</v>
      </c>
      <c r="D9" s="140">
        <v>38.299999999999997</v>
      </c>
      <c r="E9" s="139">
        <v>14659</v>
      </c>
      <c r="F9" s="140">
        <v>37</v>
      </c>
      <c r="G9" s="140">
        <v>13.732178184050747</v>
      </c>
      <c r="H9" s="627"/>
      <c r="I9" s="139">
        <v>30646</v>
      </c>
      <c r="J9" s="140">
        <v>37.200000000000003</v>
      </c>
      <c r="K9" s="139">
        <v>26798</v>
      </c>
      <c r="L9" s="140">
        <v>36.299999999999997</v>
      </c>
      <c r="M9" s="140">
        <v>14.359280543324138</v>
      </c>
    </row>
    <row r="10" spans="1:13" ht="13" customHeight="1" x14ac:dyDescent="0.25">
      <c r="A10" s="365" t="s">
        <v>59</v>
      </c>
      <c r="B10" s="360"/>
      <c r="C10" s="146">
        <v>973</v>
      </c>
      <c r="D10" s="147">
        <v>2.2000000000000002</v>
      </c>
      <c r="E10" s="146">
        <v>806</v>
      </c>
      <c r="F10" s="147">
        <v>2</v>
      </c>
      <c r="G10" s="147">
        <v>20.719602977667485</v>
      </c>
      <c r="H10" s="134"/>
      <c r="I10" s="146">
        <v>1840</v>
      </c>
      <c r="J10" s="147">
        <v>2.2000000000000002</v>
      </c>
      <c r="K10" s="146">
        <v>1581</v>
      </c>
      <c r="L10" s="147">
        <v>2.1</v>
      </c>
      <c r="M10" s="147">
        <v>16.382036685641999</v>
      </c>
    </row>
    <row r="11" spans="1:13" ht="13" customHeight="1" x14ac:dyDescent="0.25">
      <c r="A11" s="366" t="s">
        <v>60</v>
      </c>
      <c r="B11" s="360"/>
      <c r="C11" s="131">
        <v>12097</v>
      </c>
      <c r="D11" s="132">
        <v>27.799999999999994</v>
      </c>
      <c r="E11" s="131">
        <v>10525</v>
      </c>
      <c r="F11" s="132">
        <v>26.6</v>
      </c>
      <c r="G11" s="132">
        <v>14.935866983372925</v>
      </c>
      <c r="H11" s="134"/>
      <c r="I11" s="131">
        <v>23262</v>
      </c>
      <c r="J11" s="133">
        <v>28.3</v>
      </c>
      <c r="K11" s="131">
        <v>20292</v>
      </c>
      <c r="L11" s="133">
        <v>27.499999999999996</v>
      </c>
      <c r="M11" s="133">
        <v>14.636309875813126</v>
      </c>
    </row>
    <row r="12" spans="1:13" ht="13" customHeight="1" x14ac:dyDescent="0.25">
      <c r="A12" s="136" t="s">
        <v>104</v>
      </c>
      <c r="B12" s="361"/>
      <c r="C12" s="55">
        <v>83</v>
      </c>
      <c r="D12" s="137">
        <v>0.2</v>
      </c>
      <c r="E12" s="55">
        <v>60</v>
      </c>
      <c r="F12" s="137">
        <v>0.2</v>
      </c>
      <c r="G12" s="137">
        <v>38.333333333333329</v>
      </c>
      <c r="H12" s="134"/>
      <c r="I12" s="55">
        <v>152</v>
      </c>
      <c r="J12" s="137">
        <v>0.2</v>
      </c>
      <c r="K12" s="55">
        <v>128</v>
      </c>
      <c r="L12" s="137">
        <v>0.2</v>
      </c>
      <c r="M12" s="137">
        <v>18.75</v>
      </c>
    </row>
    <row r="13" spans="1:13" ht="13" customHeight="1" x14ac:dyDescent="0.25">
      <c r="A13" s="153" t="s">
        <v>150</v>
      </c>
      <c r="B13" s="371"/>
      <c r="C13" s="364">
        <v>3519</v>
      </c>
      <c r="D13" s="140">
        <v>8.1</v>
      </c>
      <c r="E13" s="364">
        <v>3268</v>
      </c>
      <c r="F13" s="140">
        <v>8.1999999999999993</v>
      </c>
      <c r="G13" s="140">
        <v>7.6805385556915517</v>
      </c>
      <c r="H13" s="627"/>
      <c r="I13" s="364">
        <v>5392</v>
      </c>
      <c r="J13" s="140">
        <v>6.5</v>
      </c>
      <c r="K13" s="364">
        <v>4797</v>
      </c>
      <c r="L13" s="140">
        <v>6.5</v>
      </c>
      <c r="M13" s="140">
        <v>12.403585574317288</v>
      </c>
    </row>
    <row r="14" spans="1:13" ht="13" customHeight="1" x14ac:dyDescent="0.25">
      <c r="A14" s="372" t="s">
        <v>80</v>
      </c>
      <c r="B14" s="124"/>
      <c r="C14" s="146">
        <v>1188</v>
      </c>
      <c r="D14" s="147">
        <v>2.7</v>
      </c>
      <c r="E14" s="146">
        <v>1038</v>
      </c>
      <c r="F14" s="147">
        <v>2.6</v>
      </c>
      <c r="G14" s="147">
        <v>14.450867052023121</v>
      </c>
      <c r="H14" s="151"/>
      <c r="I14" s="146">
        <v>2359</v>
      </c>
      <c r="J14" s="147">
        <v>2.9</v>
      </c>
      <c r="K14" s="146">
        <v>2051</v>
      </c>
      <c r="L14" s="147">
        <v>2.8</v>
      </c>
      <c r="M14" s="147">
        <v>15.017064846416384</v>
      </c>
    </row>
    <row r="15" spans="1:13" ht="13" customHeight="1" x14ac:dyDescent="0.25">
      <c r="A15" s="181" t="s">
        <v>81</v>
      </c>
      <c r="B15" s="361"/>
      <c r="C15" s="454">
        <v>137</v>
      </c>
      <c r="D15" s="167">
        <v>0.29999999999999982</v>
      </c>
      <c r="E15" s="454">
        <v>121</v>
      </c>
      <c r="F15" s="167">
        <v>0.39999999999999991</v>
      </c>
      <c r="G15" s="167">
        <v>13.223140495867769</v>
      </c>
      <c r="H15" s="151"/>
      <c r="I15" s="454">
        <v>259</v>
      </c>
      <c r="J15" s="167">
        <v>0.29999999999999938</v>
      </c>
      <c r="K15" s="454">
        <v>239</v>
      </c>
      <c r="L15" s="167">
        <v>0.29999999999999982</v>
      </c>
      <c r="M15" s="167">
        <v>8.3682008368200833</v>
      </c>
    </row>
    <row r="16" spans="1:13" ht="13" customHeight="1" x14ac:dyDescent="0.25">
      <c r="A16" s="150" t="s">
        <v>151</v>
      </c>
      <c r="B16" s="361"/>
      <c r="C16" s="146">
        <v>4844</v>
      </c>
      <c r="D16" s="147">
        <v>11.1</v>
      </c>
      <c r="E16" s="146">
        <v>4427</v>
      </c>
      <c r="F16" s="147">
        <v>11.2</v>
      </c>
      <c r="G16" s="147">
        <v>9.4194714253444722</v>
      </c>
      <c r="H16" s="134"/>
      <c r="I16" s="146">
        <v>8010</v>
      </c>
      <c r="J16" s="147">
        <v>9.6999999999999993</v>
      </c>
      <c r="K16" s="146">
        <v>7087</v>
      </c>
      <c r="L16" s="147">
        <v>9.6</v>
      </c>
      <c r="M16" s="147">
        <v>13.023846479469459</v>
      </c>
    </row>
    <row r="17" spans="1:13" ht="13" customHeight="1" thickBot="1" x14ac:dyDescent="0.3">
      <c r="A17" s="373" t="s">
        <v>83</v>
      </c>
      <c r="B17" s="374"/>
      <c r="C17" s="209">
        <v>2431</v>
      </c>
      <c r="D17" s="455"/>
      <c r="E17" s="209">
        <v>2026</v>
      </c>
      <c r="F17" s="456"/>
      <c r="G17" s="375">
        <v>19.990128331688052</v>
      </c>
      <c r="H17" s="194"/>
      <c r="I17" s="209">
        <v>3935</v>
      </c>
      <c r="J17" s="455"/>
      <c r="K17" s="209">
        <v>3650.3664155749775</v>
      </c>
      <c r="L17" s="456"/>
      <c r="M17" s="213">
        <v>7.7973976313878923</v>
      </c>
    </row>
    <row r="18" spans="1:13" ht="11.15" customHeight="1" x14ac:dyDescent="0.25">
      <c r="A18" s="460"/>
      <c r="B18" s="361"/>
      <c r="C18" s="681"/>
      <c r="D18" s="461"/>
      <c r="E18" s="681"/>
      <c r="F18" s="682"/>
      <c r="G18" s="378"/>
      <c r="H18" s="191"/>
      <c r="I18" s="191"/>
      <c r="J18" s="191"/>
      <c r="K18" s="453"/>
      <c r="L18" s="120"/>
      <c r="M18" s="120"/>
    </row>
    <row r="19" spans="1:13" s="631" customFormat="1" ht="15" customHeight="1" x14ac:dyDescent="0.25">
      <c r="A19" s="462" t="s">
        <v>178</v>
      </c>
      <c r="B19" s="361"/>
      <c r="C19" s="117"/>
      <c r="D19" s="123"/>
      <c r="E19" s="117"/>
      <c r="F19" s="382"/>
      <c r="G19" s="382"/>
      <c r="H19" s="382"/>
      <c r="I19" s="123"/>
      <c r="J19" s="123"/>
      <c r="K19" s="463"/>
      <c r="L19" s="382"/>
      <c r="M19" s="382"/>
    </row>
    <row r="20" spans="1:13" s="747" customFormat="1" ht="13" customHeight="1" x14ac:dyDescent="0.25">
      <c r="A20" s="464" t="s">
        <v>179</v>
      </c>
      <c r="B20" s="465"/>
      <c r="C20" s="624"/>
      <c r="D20" s="621"/>
      <c r="E20" s="624"/>
      <c r="F20" s="622"/>
      <c r="G20" s="625"/>
      <c r="H20" s="469"/>
      <c r="I20" s="466">
        <v>17246</v>
      </c>
      <c r="J20" s="467"/>
      <c r="K20" s="466">
        <v>15774</v>
      </c>
      <c r="L20" s="468"/>
      <c r="M20" s="476">
        <v>9.3318118422720975</v>
      </c>
    </row>
    <row r="21" spans="1:13" ht="13" customHeight="1" x14ac:dyDescent="0.25">
      <c r="A21" s="217" t="s">
        <v>180</v>
      </c>
      <c r="B21" s="395"/>
      <c r="C21" s="470"/>
      <c r="D21" s="471"/>
      <c r="E21" s="472"/>
      <c r="F21" s="471"/>
      <c r="G21" s="473"/>
      <c r="H21" s="215"/>
      <c r="I21" s="472"/>
      <c r="J21" s="471"/>
      <c r="K21" s="472"/>
      <c r="L21" s="471"/>
      <c r="M21" s="473"/>
    </row>
    <row r="22" spans="1:13" ht="13" customHeight="1" x14ac:dyDescent="0.25">
      <c r="A22" s="474" t="s">
        <v>181</v>
      </c>
      <c r="B22" s="395"/>
      <c r="C22" s="466">
        <v>483</v>
      </c>
      <c r="D22" s="236"/>
      <c r="E22" s="466">
        <v>373</v>
      </c>
      <c r="F22" s="475"/>
      <c r="G22" s="476">
        <v>29.490616621983911</v>
      </c>
      <c r="H22" s="215"/>
      <c r="I22" s="472"/>
      <c r="J22" s="471"/>
      <c r="K22" s="472"/>
      <c r="L22" s="471"/>
      <c r="M22" s="473"/>
    </row>
    <row r="23" spans="1:13" x14ac:dyDescent="0.25">
      <c r="A23" s="477" t="s">
        <v>182</v>
      </c>
      <c r="B23" s="395"/>
      <c r="C23" s="478">
        <v>720</v>
      </c>
      <c r="D23" s="479"/>
      <c r="E23" s="478">
        <v>549</v>
      </c>
      <c r="F23" s="479"/>
      <c r="G23" s="480">
        <v>31.147540983606547</v>
      </c>
      <c r="H23" s="215"/>
      <c r="I23" s="151"/>
      <c r="J23" s="215"/>
      <c r="K23" s="151"/>
      <c r="L23" s="215"/>
      <c r="M23" s="480"/>
    </row>
    <row r="24" spans="1:13" ht="13" customHeight="1" x14ac:dyDescent="0.25">
      <c r="A24" s="474" t="s">
        <v>183</v>
      </c>
      <c r="B24" s="395"/>
      <c r="C24" s="466">
        <v>1472</v>
      </c>
      <c r="D24" s="236"/>
      <c r="E24" s="466">
        <v>1313</v>
      </c>
      <c r="F24" s="475"/>
      <c r="G24" s="476">
        <v>12.10967250571211</v>
      </c>
      <c r="H24" s="482"/>
      <c r="I24" s="151"/>
      <c r="J24" s="479"/>
      <c r="K24" s="151"/>
      <c r="L24" s="479"/>
      <c r="M24" s="480"/>
    </row>
    <row r="25" spans="1:13" ht="13" customHeight="1" x14ac:dyDescent="0.25">
      <c r="A25" s="217"/>
      <c r="B25" s="395"/>
      <c r="C25" s="115"/>
      <c r="D25" s="120"/>
      <c r="E25" s="115"/>
      <c r="F25" s="152"/>
      <c r="G25" s="152"/>
      <c r="H25" s="482"/>
      <c r="I25" s="151"/>
      <c r="J25" s="479"/>
      <c r="K25" s="151"/>
      <c r="L25" s="479"/>
      <c r="M25" s="149"/>
    </row>
    <row r="26" spans="1:13" ht="13" customHeight="1" x14ac:dyDescent="0.25">
      <c r="A26" s="483" t="s">
        <v>184</v>
      </c>
      <c r="B26" s="401"/>
      <c r="C26" s="484"/>
      <c r="D26" s="482"/>
      <c r="E26" s="484"/>
      <c r="F26" s="482"/>
      <c r="G26" s="218"/>
      <c r="H26" s="482"/>
      <c r="I26" s="218"/>
      <c r="J26" s="482"/>
      <c r="K26" s="218"/>
      <c r="L26" s="482"/>
      <c r="M26" s="218"/>
    </row>
    <row r="27" spans="1:13" ht="13" customHeight="1" x14ac:dyDescent="0.25">
      <c r="A27" s="144" t="s">
        <v>185</v>
      </c>
      <c r="B27" s="401"/>
      <c r="C27" s="390">
        <v>801.66882780164826</v>
      </c>
      <c r="D27" s="147"/>
      <c r="E27" s="390">
        <v>778.10378709147994</v>
      </c>
      <c r="F27" s="147"/>
      <c r="G27" s="147">
        <v>3.0285215290178025</v>
      </c>
      <c r="H27" s="482"/>
      <c r="I27" s="390">
        <v>765.66340851239704</v>
      </c>
      <c r="J27" s="147"/>
      <c r="K27" s="390">
        <v>728.43815719033842</v>
      </c>
      <c r="L27" s="147"/>
      <c r="M27" s="147">
        <v>5.1102830013244116</v>
      </c>
    </row>
    <row r="28" spans="1:13" ht="13" customHeight="1" x14ac:dyDescent="0.25">
      <c r="A28" s="477" t="s">
        <v>186</v>
      </c>
      <c r="B28" s="395"/>
      <c r="C28" s="387">
        <v>23.653037208207628</v>
      </c>
      <c r="D28" s="149"/>
      <c r="E28" s="387">
        <v>23.42846139033314</v>
      </c>
      <c r="F28" s="149"/>
      <c r="G28" s="149">
        <v>0.95855982231574099</v>
      </c>
      <c r="H28" s="482"/>
      <c r="I28" s="387">
        <v>22.769075416068169</v>
      </c>
      <c r="J28" s="149"/>
      <c r="K28" s="387">
        <v>22.406629010832351</v>
      </c>
      <c r="L28" s="149"/>
      <c r="M28" s="149">
        <v>1.6175856040665293</v>
      </c>
    </row>
    <row r="29" spans="1:13" ht="13" customHeight="1" thickBot="1" x14ac:dyDescent="0.3">
      <c r="A29" s="485" t="s">
        <v>187</v>
      </c>
      <c r="B29" s="392"/>
      <c r="C29" s="486">
        <v>33.892849393712041</v>
      </c>
      <c r="D29" s="188"/>
      <c r="E29" s="486">
        <v>33.211902998142882</v>
      </c>
      <c r="F29" s="188"/>
      <c r="G29" s="188">
        <v>2.0503082753410284</v>
      </c>
      <c r="H29" s="482"/>
      <c r="I29" s="486">
        <v>33.627338595051924</v>
      </c>
      <c r="J29" s="188"/>
      <c r="K29" s="486">
        <v>32.509939662864028</v>
      </c>
      <c r="L29" s="188"/>
      <c r="M29" s="188">
        <v>3.4370993726090981</v>
      </c>
    </row>
    <row r="30" spans="1:13" ht="11.15" customHeight="1" x14ac:dyDescent="0.25">
      <c r="A30" s="259"/>
      <c r="B30" s="124"/>
      <c r="C30" s="112"/>
      <c r="D30" s="112"/>
      <c r="E30" s="112"/>
      <c r="F30" s="124"/>
      <c r="G30" s="124"/>
      <c r="H30" s="112"/>
      <c r="I30" s="112"/>
      <c r="J30" s="112"/>
      <c r="K30" s="112"/>
      <c r="L30" s="112"/>
      <c r="M30" s="112"/>
    </row>
    <row r="31" spans="1:13" ht="11.15" customHeight="1" x14ac:dyDescent="0.25">
      <c r="A31" s="399"/>
      <c r="B31" s="399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</row>
    <row r="32" spans="1:13" ht="22" customHeight="1" x14ac:dyDescent="0.25">
      <c r="A32" s="781" t="s">
        <v>188</v>
      </c>
      <c r="B32" s="781"/>
      <c r="C32" s="781"/>
      <c r="D32" s="781"/>
      <c r="E32" s="781"/>
      <c r="F32" s="781"/>
      <c r="G32" s="781"/>
      <c r="H32" s="487"/>
      <c r="I32" s="487"/>
      <c r="J32" s="487"/>
      <c r="K32" s="487"/>
      <c r="L32" s="487"/>
      <c r="M32" s="487"/>
    </row>
  </sheetData>
  <mergeCells count="6">
    <mergeCell ref="C5:G5"/>
    <mergeCell ref="I5:M5"/>
    <mergeCell ref="A32:G32"/>
    <mergeCell ref="A1:M1"/>
    <mergeCell ref="A2:M2"/>
    <mergeCell ref="A3:M3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Normal="100" zoomScaleSheetLayoutView="110" workbookViewId="0">
      <selection sqref="A1:M1"/>
    </sheetView>
  </sheetViews>
  <sheetFormatPr defaultColWidth="9.81640625" defaultRowHeight="10.5" x14ac:dyDescent="0.25"/>
  <cols>
    <col min="1" max="1" width="42.7265625" style="527" customWidth="1"/>
    <col min="2" max="2" width="1.7265625" style="748" customWidth="1"/>
    <col min="3" max="5" width="7.7265625" style="527" customWidth="1"/>
    <col min="6" max="7" width="7.7265625" style="748" customWidth="1"/>
    <col min="8" max="8" width="2.7265625" style="749" customWidth="1"/>
    <col min="9" max="9" width="7.54296875" style="527" customWidth="1"/>
    <col min="10" max="12" width="7.7265625" style="527" customWidth="1"/>
    <col min="13" max="13" width="7.54296875" style="527" customWidth="1"/>
    <col min="14" max="15" width="11.7265625" style="527" customWidth="1"/>
    <col min="16" max="16" width="9.81640625" style="527"/>
    <col min="17" max="18" width="11.1796875" style="527" bestFit="1" customWidth="1"/>
    <col min="19" max="16384" width="9.81640625" style="527"/>
  </cols>
  <sheetData>
    <row r="1" spans="1:22" ht="11.15" customHeight="1" x14ac:dyDescent="0.25">
      <c r="A1" s="763" t="s">
        <v>189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50"/>
      <c r="O1" s="751"/>
    </row>
    <row r="2" spans="1:22" ht="11.15" customHeight="1" x14ac:dyDescent="0.25">
      <c r="A2" s="764" t="s">
        <v>146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489"/>
      <c r="O2" s="752"/>
    </row>
    <row r="3" spans="1:22" ht="11.15" customHeight="1" x14ac:dyDescent="0.25">
      <c r="A3" s="765" t="s">
        <v>2</v>
      </c>
      <c r="B3" s="765"/>
      <c r="C3" s="765"/>
      <c r="D3" s="765"/>
      <c r="E3" s="765"/>
      <c r="F3" s="765"/>
      <c r="G3" s="765"/>
      <c r="H3" s="765"/>
      <c r="I3" s="765"/>
      <c r="J3" s="765"/>
      <c r="K3" s="765"/>
      <c r="L3" s="765"/>
      <c r="M3" s="765"/>
      <c r="N3" s="489"/>
      <c r="O3" s="752"/>
    </row>
    <row r="4" spans="1:22" ht="11.15" customHeight="1" x14ac:dyDescent="0.25">
      <c r="A4" s="489"/>
      <c r="B4" s="489"/>
      <c r="C4" s="489"/>
      <c r="D4" s="489"/>
      <c r="E4" s="489"/>
      <c r="F4" s="489"/>
      <c r="G4" s="489"/>
      <c r="H4" s="488"/>
      <c r="I4" s="490"/>
      <c r="J4" s="491"/>
      <c r="K4" s="491"/>
      <c r="L4" s="491"/>
      <c r="M4" s="492"/>
    </row>
    <row r="5" spans="1:22" s="748" customFormat="1" ht="15" customHeight="1" x14ac:dyDescent="0.25">
      <c r="A5" s="493"/>
      <c r="B5" s="493"/>
      <c r="C5" s="783" t="s">
        <v>52</v>
      </c>
      <c r="D5" s="783"/>
      <c r="E5" s="783"/>
      <c r="F5" s="783"/>
      <c r="G5" s="783"/>
      <c r="H5" s="494"/>
      <c r="I5" s="783" t="s">
        <v>147</v>
      </c>
      <c r="J5" s="783"/>
      <c r="K5" s="783"/>
      <c r="L5" s="783"/>
      <c r="M5" s="783"/>
    </row>
    <row r="6" spans="1:22" s="754" customFormat="1" ht="15" customHeight="1" x14ac:dyDescent="0.25">
      <c r="A6" s="495"/>
      <c r="B6" s="495"/>
      <c r="C6" s="496">
        <v>2018</v>
      </c>
      <c r="D6" s="497" t="s">
        <v>54</v>
      </c>
      <c r="E6" s="496">
        <v>2017</v>
      </c>
      <c r="F6" s="497" t="s">
        <v>54</v>
      </c>
      <c r="G6" s="495" t="s">
        <v>6</v>
      </c>
      <c r="H6" s="498"/>
      <c r="I6" s="496">
        <v>2016</v>
      </c>
      <c r="J6" s="497" t="s">
        <v>54</v>
      </c>
      <c r="K6" s="496">
        <v>2015</v>
      </c>
      <c r="L6" s="497" t="s">
        <v>54</v>
      </c>
      <c r="M6" s="495" t="s">
        <v>6</v>
      </c>
      <c r="N6" s="753"/>
      <c r="O6" s="753"/>
      <c r="P6" s="753"/>
    </row>
    <row r="7" spans="1:22" ht="13" customHeight="1" x14ac:dyDescent="0.25">
      <c r="A7" s="499" t="s">
        <v>56</v>
      </c>
      <c r="B7" s="500"/>
      <c r="C7" s="173">
        <v>13380</v>
      </c>
      <c r="D7" s="176">
        <v>100</v>
      </c>
      <c r="E7" s="173">
        <v>11431</v>
      </c>
      <c r="F7" s="176">
        <v>100</v>
      </c>
      <c r="G7" s="176">
        <v>17.050126848044791</v>
      </c>
      <c r="H7" s="175"/>
      <c r="I7" s="173">
        <v>25835</v>
      </c>
      <c r="J7" s="176">
        <v>100</v>
      </c>
      <c r="K7" s="173">
        <v>23455</v>
      </c>
      <c r="L7" s="176">
        <v>100</v>
      </c>
      <c r="M7" s="176">
        <v>10.147090172671081</v>
      </c>
      <c r="Q7" s="755"/>
      <c r="R7" s="755"/>
      <c r="U7" s="755"/>
      <c r="V7" s="755"/>
    </row>
    <row r="8" spans="1:22" ht="13" customHeight="1" x14ac:dyDescent="0.25">
      <c r="A8" s="501" t="s">
        <v>57</v>
      </c>
      <c r="B8" s="500"/>
      <c r="C8" s="502">
        <v>9287</v>
      </c>
      <c r="D8" s="503">
        <v>69.400000000000006</v>
      </c>
      <c r="E8" s="502">
        <v>8090</v>
      </c>
      <c r="F8" s="503">
        <v>70.8</v>
      </c>
      <c r="G8" s="503">
        <v>14.796044499381944</v>
      </c>
      <c r="H8" s="504"/>
      <c r="I8" s="502">
        <v>18046</v>
      </c>
      <c r="J8" s="503">
        <v>69.900000000000006</v>
      </c>
      <c r="K8" s="502">
        <v>16700</v>
      </c>
      <c r="L8" s="503">
        <v>71.2</v>
      </c>
      <c r="M8" s="503">
        <v>8.0598802395209557</v>
      </c>
      <c r="U8" s="755"/>
      <c r="V8" s="755"/>
    </row>
    <row r="9" spans="1:22" ht="13" customHeight="1" x14ac:dyDescent="0.25">
      <c r="A9" s="505" t="s">
        <v>58</v>
      </c>
      <c r="B9" s="500"/>
      <c r="C9" s="506">
        <v>4093</v>
      </c>
      <c r="D9" s="507">
        <v>30.6</v>
      </c>
      <c r="E9" s="506">
        <v>3341</v>
      </c>
      <c r="F9" s="507">
        <v>29.2</v>
      </c>
      <c r="G9" s="507">
        <v>22.508231068542361</v>
      </c>
      <c r="H9" s="628"/>
      <c r="I9" s="506">
        <v>7789</v>
      </c>
      <c r="J9" s="507">
        <v>30.1</v>
      </c>
      <c r="K9" s="506">
        <v>6755</v>
      </c>
      <c r="L9" s="507">
        <v>28.8</v>
      </c>
      <c r="M9" s="507">
        <v>15.307179866765352</v>
      </c>
      <c r="U9" s="755"/>
      <c r="V9" s="755"/>
    </row>
    <row r="10" spans="1:22" ht="13" customHeight="1" x14ac:dyDescent="0.25">
      <c r="A10" s="508" t="s">
        <v>59</v>
      </c>
      <c r="B10" s="509"/>
      <c r="C10" s="369">
        <v>514</v>
      </c>
      <c r="D10" s="370">
        <v>3.8</v>
      </c>
      <c r="E10" s="369">
        <v>381</v>
      </c>
      <c r="F10" s="370">
        <v>3.3</v>
      </c>
      <c r="G10" s="370">
        <v>34.908136482939625</v>
      </c>
      <c r="H10" s="510"/>
      <c r="I10" s="369">
        <v>1000</v>
      </c>
      <c r="J10" s="370">
        <v>3.9</v>
      </c>
      <c r="K10" s="369">
        <v>834</v>
      </c>
      <c r="L10" s="370">
        <v>3.6</v>
      </c>
      <c r="M10" s="370">
        <v>19.90407673860912</v>
      </c>
      <c r="U10" s="755"/>
      <c r="V10" s="755"/>
    </row>
    <row r="11" spans="1:22" ht="13" customHeight="1" x14ac:dyDescent="0.25">
      <c r="A11" s="511" t="s">
        <v>60</v>
      </c>
      <c r="B11" s="509"/>
      <c r="C11" s="173">
        <v>2923</v>
      </c>
      <c r="D11" s="176">
        <v>21.900000000000002</v>
      </c>
      <c r="E11" s="173">
        <v>2618</v>
      </c>
      <c r="F11" s="176">
        <v>22.9</v>
      </c>
      <c r="G11" s="176">
        <v>11.650114591291061</v>
      </c>
      <c r="H11" s="504"/>
      <c r="I11" s="173">
        <v>5832</v>
      </c>
      <c r="J11" s="176">
        <v>22.500000000000004</v>
      </c>
      <c r="K11" s="173">
        <v>5318</v>
      </c>
      <c r="L11" s="176">
        <v>22.599999999999998</v>
      </c>
      <c r="M11" s="176">
        <v>9.6652877021436545</v>
      </c>
      <c r="U11" s="755"/>
      <c r="V11" s="755"/>
    </row>
    <row r="12" spans="1:22" ht="13" customHeight="1" x14ac:dyDescent="0.25">
      <c r="A12" s="501" t="s">
        <v>104</v>
      </c>
      <c r="B12" s="500"/>
      <c r="C12" s="502">
        <v>22</v>
      </c>
      <c r="D12" s="503">
        <v>0.2</v>
      </c>
      <c r="E12" s="502">
        <v>14</v>
      </c>
      <c r="F12" s="503">
        <v>0.1</v>
      </c>
      <c r="G12" s="503">
        <v>57.142857142857139</v>
      </c>
      <c r="H12" s="504"/>
      <c r="I12" s="502">
        <v>43</v>
      </c>
      <c r="J12" s="503">
        <v>0.2</v>
      </c>
      <c r="K12" s="502">
        <v>24</v>
      </c>
      <c r="L12" s="503">
        <v>0.1</v>
      </c>
      <c r="M12" s="503">
        <v>79.166666666666671</v>
      </c>
      <c r="U12" s="755"/>
      <c r="V12" s="755"/>
    </row>
    <row r="13" spans="1:22" ht="13" customHeight="1" x14ac:dyDescent="0.25">
      <c r="A13" s="512" t="s">
        <v>150</v>
      </c>
      <c r="B13" s="513"/>
      <c r="C13" s="514">
        <v>634</v>
      </c>
      <c r="D13" s="507">
        <v>4.7</v>
      </c>
      <c r="E13" s="514">
        <v>328</v>
      </c>
      <c r="F13" s="507">
        <v>2.9</v>
      </c>
      <c r="G13" s="515">
        <v>93.292682926829258</v>
      </c>
      <c r="H13" s="175"/>
      <c r="I13" s="514">
        <v>914</v>
      </c>
      <c r="J13" s="507">
        <v>3.5</v>
      </c>
      <c r="K13" s="514">
        <v>579</v>
      </c>
      <c r="L13" s="507">
        <v>2.5</v>
      </c>
      <c r="M13" s="515">
        <v>57.858376511226254</v>
      </c>
      <c r="O13" s="755"/>
      <c r="U13" s="755"/>
      <c r="V13" s="755"/>
    </row>
    <row r="14" spans="1:22" ht="13" customHeight="1" x14ac:dyDescent="0.25">
      <c r="A14" s="199" t="s">
        <v>80</v>
      </c>
      <c r="B14" s="492"/>
      <c r="C14" s="369">
        <v>166</v>
      </c>
      <c r="D14" s="370">
        <v>1.2</v>
      </c>
      <c r="E14" s="369">
        <v>151</v>
      </c>
      <c r="F14" s="370">
        <v>1.3</v>
      </c>
      <c r="G14" s="370">
        <v>9.9337748344370915</v>
      </c>
      <c r="H14" s="516"/>
      <c r="I14" s="369">
        <v>331</v>
      </c>
      <c r="J14" s="370">
        <v>1.3</v>
      </c>
      <c r="K14" s="369">
        <v>312</v>
      </c>
      <c r="L14" s="370">
        <v>1.3</v>
      </c>
      <c r="M14" s="517">
        <v>6.0897435897435903</v>
      </c>
      <c r="U14" s="755"/>
      <c r="V14" s="755"/>
    </row>
    <row r="15" spans="1:22" ht="13" customHeight="1" x14ac:dyDescent="0.25">
      <c r="A15" s="203" t="s">
        <v>81</v>
      </c>
      <c r="B15" s="500"/>
      <c r="C15" s="518">
        <v>86</v>
      </c>
      <c r="D15" s="519">
        <v>0.69999999999999951</v>
      </c>
      <c r="E15" s="518">
        <v>82</v>
      </c>
      <c r="F15" s="519">
        <v>0.7000000000000004</v>
      </c>
      <c r="G15" s="520">
        <v>4.8780487804878092</v>
      </c>
      <c r="H15" s="504"/>
      <c r="I15" s="518">
        <v>172</v>
      </c>
      <c r="J15" s="519">
        <v>0.7</v>
      </c>
      <c r="K15" s="518">
        <v>167</v>
      </c>
      <c r="L15" s="519">
        <v>0.7</v>
      </c>
      <c r="M15" s="520">
        <v>2.9940119760478945</v>
      </c>
      <c r="U15" s="755"/>
      <c r="V15" s="755"/>
    </row>
    <row r="16" spans="1:22" ht="13" customHeight="1" x14ac:dyDescent="0.25">
      <c r="A16" s="368" t="s">
        <v>151</v>
      </c>
      <c r="B16" s="500"/>
      <c r="C16" s="369">
        <v>886</v>
      </c>
      <c r="D16" s="370">
        <v>6.6</v>
      </c>
      <c r="E16" s="369">
        <v>561</v>
      </c>
      <c r="F16" s="370">
        <v>4.9000000000000004</v>
      </c>
      <c r="G16" s="370">
        <v>57.932263814616761</v>
      </c>
      <c r="H16" s="175"/>
      <c r="I16" s="369">
        <v>1417</v>
      </c>
      <c r="J16" s="370">
        <v>5.5</v>
      </c>
      <c r="K16" s="369">
        <v>1058</v>
      </c>
      <c r="L16" s="370">
        <v>4.5</v>
      </c>
      <c r="M16" s="521">
        <v>33.931947069943291</v>
      </c>
      <c r="Q16" s="755"/>
      <c r="R16" s="755"/>
      <c r="U16" s="755"/>
      <c r="V16" s="755"/>
    </row>
    <row r="17" spans="1:18" ht="13" customHeight="1" thickBot="1" x14ac:dyDescent="0.3">
      <c r="A17" s="522" t="s">
        <v>83</v>
      </c>
      <c r="B17" s="523"/>
      <c r="C17" s="209">
        <v>229</v>
      </c>
      <c r="D17" s="455"/>
      <c r="E17" s="209">
        <v>176</v>
      </c>
      <c r="F17" s="456"/>
      <c r="G17" s="375">
        <v>30.113636363636353</v>
      </c>
      <c r="H17" s="504"/>
      <c r="I17" s="209">
        <v>580</v>
      </c>
      <c r="J17" s="524"/>
      <c r="K17" s="209">
        <v>372</v>
      </c>
      <c r="L17" s="525"/>
      <c r="M17" s="526">
        <v>55.913978494623649</v>
      </c>
      <c r="Q17" s="528"/>
      <c r="R17" s="529"/>
    </row>
    <row r="18" spans="1:18" ht="11.15" customHeight="1" x14ac:dyDescent="0.25">
      <c r="A18" s="530"/>
      <c r="B18" s="500"/>
      <c r="C18" s="84"/>
      <c r="D18" s="80"/>
      <c r="E18" s="84"/>
      <c r="F18" s="531"/>
      <c r="G18" s="532"/>
      <c r="H18" s="533"/>
      <c r="I18" s="534"/>
      <c r="J18" s="534"/>
      <c r="K18" s="535"/>
      <c r="L18" s="78"/>
      <c r="M18" s="78"/>
    </row>
    <row r="19" spans="1:18" s="748" customFormat="1" ht="15" customHeight="1" x14ac:dyDescent="0.25">
      <c r="A19" s="379" t="s">
        <v>190</v>
      </c>
      <c r="B19" s="500"/>
      <c r="C19" s="536"/>
      <c r="D19" s="536"/>
      <c r="E19" s="537"/>
      <c r="F19" s="538"/>
      <c r="G19" s="538"/>
      <c r="H19" s="539"/>
      <c r="I19" s="540"/>
      <c r="J19" s="536"/>
      <c r="K19" s="538"/>
      <c r="L19" s="538"/>
      <c r="M19" s="538"/>
    </row>
    <row r="20" spans="1:18" ht="13" customHeight="1" x14ac:dyDescent="0.25">
      <c r="A20" s="205" t="s">
        <v>179</v>
      </c>
      <c r="B20" s="541"/>
      <c r="C20" s="617"/>
      <c r="D20" s="618"/>
      <c r="E20" s="617"/>
      <c r="F20" s="619"/>
      <c r="G20" s="620"/>
      <c r="H20" s="545"/>
      <c r="I20" s="542">
        <v>2251</v>
      </c>
      <c r="J20" s="543"/>
      <c r="K20" s="542">
        <v>2154</v>
      </c>
      <c r="L20" s="544"/>
      <c r="M20" s="370">
        <v>4.5032497678737293</v>
      </c>
    </row>
    <row r="21" spans="1:18" ht="13" customHeight="1" x14ac:dyDescent="0.25">
      <c r="A21" s="547" t="s">
        <v>191</v>
      </c>
      <c r="B21" s="548"/>
      <c r="C21" s="549"/>
      <c r="D21" s="550"/>
      <c r="E21" s="549"/>
      <c r="F21" s="550"/>
      <c r="G21" s="551"/>
      <c r="H21" s="504"/>
      <c r="I21" s="549"/>
      <c r="J21" s="550"/>
      <c r="K21" s="549"/>
      <c r="L21" s="550"/>
      <c r="M21" s="552"/>
    </row>
    <row r="22" spans="1:18" ht="13" customHeight="1" x14ac:dyDescent="0.25">
      <c r="A22" s="553" t="s">
        <v>181</v>
      </c>
      <c r="B22" s="548"/>
      <c r="C22" s="542">
        <v>16</v>
      </c>
      <c r="D22" s="554"/>
      <c r="E22" s="542">
        <v>18</v>
      </c>
      <c r="F22" s="554"/>
      <c r="G22" s="370">
        <v>-11.111111111111116</v>
      </c>
      <c r="H22" s="504"/>
      <c r="I22" s="557"/>
      <c r="J22" s="550"/>
      <c r="K22" s="557"/>
      <c r="L22" s="550"/>
      <c r="M22" s="552"/>
    </row>
    <row r="23" spans="1:18" x14ac:dyDescent="0.25">
      <c r="A23" s="555" t="s">
        <v>182</v>
      </c>
      <c r="B23" s="548"/>
      <c r="C23" s="556">
        <v>26</v>
      </c>
      <c r="D23" s="550"/>
      <c r="E23" s="556">
        <v>34</v>
      </c>
      <c r="F23" s="550"/>
      <c r="G23" s="175">
        <v>-23.529411764705888</v>
      </c>
      <c r="H23" s="504"/>
      <c r="I23" s="557"/>
      <c r="J23" s="550"/>
      <c r="K23" s="557"/>
      <c r="L23" s="550"/>
      <c r="M23" s="552"/>
    </row>
    <row r="24" spans="1:18" ht="13" customHeight="1" x14ac:dyDescent="0.25">
      <c r="A24" s="553" t="s">
        <v>183</v>
      </c>
      <c r="B24" s="548"/>
      <c r="C24" s="542">
        <v>97</v>
      </c>
      <c r="D24" s="554"/>
      <c r="E24" s="542">
        <v>120</v>
      </c>
      <c r="F24" s="554"/>
      <c r="G24" s="370">
        <v>-19.166666666666664</v>
      </c>
      <c r="H24" s="504"/>
      <c r="I24" s="178"/>
      <c r="J24" s="95"/>
      <c r="K24" s="178"/>
      <c r="L24" s="95"/>
      <c r="M24" s="545"/>
    </row>
    <row r="25" spans="1:18" ht="13" customHeight="1" x14ac:dyDescent="0.25">
      <c r="A25" s="547"/>
      <c r="B25" s="558"/>
      <c r="C25" s="559"/>
      <c r="D25" s="539"/>
      <c r="E25" s="559"/>
      <c r="F25" s="539"/>
      <c r="G25" s="175"/>
      <c r="H25" s="175"/>
      <c r="I25" s="178"/>
      <c r="J25" s="539"/>
      <c r="K25" s="178"/>
      <c r="L25" s="539"/>
      <c r="M25" s="175"/>
    </row>
    <row r="26" spans="1:18" ht="13" customHeight="1" x14ac:dyDescent="0.25">
      <c r="A26" s="560" t="s">
        <v>192</v>
      </c>
      <c r="B26" s="558"/>
      <c r="C26" s="561"/>
      <c r="D26" s="546"/>
      <c r="E26" s="561"/>
      <c r="F26" s="546"/>
      <c r="G26" s="504"/>
      <c r="H26" s="504"/>
      <c r="I26" s="504"/>
      <c r="J26" s="546"/>
      <c r="K26" s="504"/>
      <c r="L26" s="546"/>
      <c r="M26" s="504"/>
    </row>
    <row r="27" spans="1:18" s="748" customFormat="1" ht="13" customHeight="1" thickBot="1" x14ac:dyDescent="0.3">
      <c r="A27" s="562" t="s">
        <v>185</v>
      </c>
      <c r="B27" s="563"/>
      <c r="C27" s="564">
        <v>1614.7213468374102</v>
      </c>
      <c r="D27" s="565"/>
      <c r="E27" s="564">
        <v>1444.1268769541091</v>
      </c>
      <c r="F27" s="565"/>
      <c r="G27" s="566">
        <v>11.812983513132291</v>
      </c>
      <c r="H27" s="504"/>
      <c r="I27" s="564">
        <v>1581.129028761228</v>
      </c>
      <c r="J27" s="565"/>
      <c r="K27" s="564">
        <v>1489.1527805357023</v>
      </c>
      <c r="L27" s="565"/>
      <c r="M27" s="566">
        <v>6.1764144974056023</v>
      </c>
    </row>
    <row r="28" spans="1:18" s="756" customFormat="1" ht="11.15" customHeight="1" x14ac:dyDescent="0.25">
      <c r="A28" s="567"/>
      <c r="B28" s="567"/>
      <c r="C28" s="568"/>
      <c r="D28" s="568"/>
      <c r="E28" s="568"/>
      <c r="F28" s="568"/>
      <c r="G28" s="567"/>
      <c r="H28" s="569"/>
      <c r="I28" s="570"/>
      <c r="J28" s="570"/>
      <c r="K28" s="570"/>
      <c r="L28" s="570"/>
      <c r="M28" s="570"/>
    </row>
    <row r="29" spans="1:18" s="756" customFormat="1" ht="11.15" customHeight="1" x14ac:dyDescent="0.25">
      <c r="A29" s="567"/>
      <c r="B29" s="567"/>
      <c r="C29" s="568"/>
      <c r="D29" s="568"/>
      <c r="E29" s="568"/>
      <c r="F29" s="568"/>
      <c r="G29" s="567"/>
      <c r="H29" s="569"/>
      <c r="I29" s="570"/>
      <c r="J29" s="570"/>
      <c r="K29" s="570"/>
      <c r="L29" s="570"/>
      <c r="M29" s="570"/>
    </row>
    <row r="30" spans="1:18" s="748" customFormat="1" ht="11.15" customHeight="1" x14ac:dyDescent="0.25">
      <c r="A30" s="782" t="s">
        <v>193</v>
      </c>
      <c r="B30" s="782"/>
      <c r="C30" s="782"/>
      <c r="D30" s="782"/>
      <c r="E30" s="782"/>
      <c r="F30" s="782"/>
      <c r="G30" s="782"/>
      <c r="H30" s="571"/>
      <c r="I30" s="572"/>
      <c r="J30" s="572"/>
      <c r="K30" s="572"/>
      <c r="L30" s="572"/>
      <c r="M30" s="572"/>
      <c r="N30" s="757"/>
    </row>
    <row r="31" spans="1:18" s="748" customFormat="1" ht="22" customHeight="1" x14ac:dyDescent="0.25">
      <c r="A31" s="782" t="s">
        <v>194</v>
      </c>
      <c r="B31" s="782"/>
      <c r="C31" s="782"/>
      <c r="D31" s="782"/>
      <c r="E31" s="782"/>
      <c r="F31" s="782"/>
      <c r="G31" s="782"/>
      <c r="H31" s="782"/>
      <c r="I31" s="782"/>
      <c r="J31" s="782"/>
      <c r="K31" s="782"/>
      <c r="L31" s="782"/>
      <c r="M31" s="782"/>
      <c r="N31" s="757"/>
    </row>
  </sheetData>
  <mergeCells count="7">
    <mergeCell ref="A31:M31"/>
    <mergeCell ref="A30:G30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7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zoomScaleSheetLayoutView="100" workbookViewId="0">
      <selection activeCell="A6" sqref="A6:XFD6"/>
    </sheetView>
  </sheetViews>
  <sheetFormatPr defaultColWidth="9.81640625" defaultRowHeight="10.5" x14ac:dyDescent="0.25"/>
  <cols>
    <col min="1" max="1" width="42.7265625" style="259" customWidth="1"/>
    <col min="2" max="2" width="1.7265625" style="124" customWidth="1"/>
    <col min="3" max="5" width="7.7265625" style="579" customWidth="1"/>
    <col min="6" max="7" width="7.7265625" style="615" customWidth="1"/>
    <col min="8" max="8" width="2.7265625" style="616" customWidth="1"/>
    <col min="9" max="13" width="7.7265625" style="579" customWidth="1"/>
    <col min="14" max="16384" width="9.81640625" style="112"/>
  </cols>
  <sheetData>
    <row r="1" spans="1:13" ht="11.15" customHeight="1" x14ac:dyDescent="0.25">
      <c r="A1" s="763" t="s">
        <v>195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</row>
    <row r="2" spans="1:13" ht="11.15" customHeight="1" x14ac:dyDescent="0.25">
      <c r="A2" s="764" t="s">
        <v>146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</row>
    <row r="3" spans="1:13" ht="11.15" customHeight="1" x14ac:dyDescent="0.25">
      <c r="A3" s="765" t="s">
        <v>2</v>
      </c>
      <c r="B3" s="765"/>
      <c r="C3" s="765"/>
      <c r="D3" s="765"/>
      <c r="E3" s="765"/>
      <c r="F3" s="765"/>
      <c r="G3" s="765"/>
      <c r="H3" s="765"/>
      <c r="I3" s="765"/>
      <c r="J3" s="765"/>
      <c r="K3" s="765"/>
      <c r="L3" s="765"/>
      <c r="M3" s="765"/>
    </row>
    <row r="4" spans="1:13" ht="11.15" customHeight="1" x14ac:dyDescent="0.25">
      <c r="A4" s="448"/>
      <c r="B4" s="353"/>
      <c r="C4" s="574"/>
      <c r="D4" s="574"/>
      <c r="E4" s="575"/>
      <c r="F4" s="576"/>
      <c r="G4" s="576"/>
      <c r="H4" s="577"/>
      <c r="I4" s="574"/>
      <c r="J4" s="578"/>
    </row>
    <row r="5" spans="1:13" ht="15" customHeight="1" x14ac:dyDescent="0.25">
      <c r="A5" s="121"/>
      <c r="B5" s="355"/>
      <c r="C5" s="784" t="s">
        <v>52</v>
      </c>
      <c r="D5" s="784"/>
      <c r="E5" s="784"/>
      <c r="F5" s="784"/>
      <c r="G5" s="784"/>
      <c r="H5" s="580"/>
      <c r="I5" s="784" t="s">
        <v>147</v>
      </c>
      <c r="J5" s="784"/>
      <c r="K5" s="784"/>
      <c r="L5" s="784"/>
      <c r="M5" s="784"/>
    </row>
    <row r="6" spans="1:13" s="359" customFormat="1" ht="15" customHeight="1" x14ac:dyDescent="0.25">
      <c r="A6" s="451"/>
      <c r="B6" s="581"/>
      <c r="C6" s="127">
        <v>2018</v>
      </c>
      <c r="D6" s="127" t="s">
        <v>54</v>
      </c>
      <c r="E6" s="127">
        <v>2017</v>
      </c>
      <c r="F6" s="127" t="s">
        <v>54</v>
      </c>
      <c r="G6" s="126" t="s">
        <v>6</v>
      </c>
      <c r="H6" s="127"/>
      <c r="I6" s="127">
        <v>2018</v>
      </c>
      <c r="J6" s="127" t="s">
        <v>54</v>
      </c>
      <c r="K6" s="127">
        <v>2017</v>
      </c>
      <c r="L6" s="127" t="s">
        <v>54</v>
      </c>
      <c r="M6" s="126" t="s">
        <v>6</v>
      </c>
    </row>
    <row r="7" spans="1:13" ht="13" customHeight="1" x14ac:dyDescent="0.25">
      <c r="A7" s="499" t="s">
        <v>56</v>
      </c>
      <c r="B7" s="582"/>
      <c r="C7" s="131">
        <v>11511.151</v>
      </c>
      <c r="D7" s="132">
        <v>100</v>
      </c>
      <c r="E7" s="131">
        <v>9473.2659999999996</v>
      </c>
      <c r="F7" s="132">
        <v>100</v>
      </c>
      <c r="G7" s="132">
        <v>21.51195796676668</v>
      </c>
      <c r="H7" s="149"/>
      <c r="I7" s="131">
        <v>22104.240000000002</v>
      </c>
      <c r="J7" s="132">
        <v>100</v>
      </c>
      <c r="K7" s="131">
        <v>18587.012999999999</v>
      </c>
      <c r="L7" s="132">
        <v>100</v>
      </c>
      <c r="M7" s="132">
        <v>18.923035132110797</v>
      </c>
    </row>
    <row r="8" spans="1:13" ht="13" customHeight="1" x14ac:dyDescent="0.25">
      <c r="A8" s="136" t="s">
        <v>57</v>
      </c>
      <c r="B8" s="582"/>
      <c r="C8" s="55">
        <v>10595.151</v>
      </c>
      <c r="D8" s="137">
        <v>92</v>
      </c>
      <c r="E8" s="55">
        <v>8866.2659999999996</v>
      </c>
      <c r="F8" s="137">
        <v>93.6</v>
      </c>
      <c r="G8" s="137">
        <v>19.499584154141104</v>
      </c>
      <c r="H8" s="152"/>
      <c r="I8" s="55">
        <v>20301.240000000002</v>
      </c>
      <c r="J8" s="137">
        <v>91.8</v>
      </c>
      <c r="K8" s="55">
        <v>17358.012999999999</v>
      </c>
      <c r="L8" s="137">
        <v>93.4</v>
      </c>
      <c r="M8" s="137">
        <v>16.95601334092791</v>
      </c>
    </row>
    <row r="9" spans="1:13" ht="13" customHeight="1" x14ac:dyDescent="0.25">
      <c r="A9" s="138" t="s">
        <v>58</v>
      </c>
      <c r="B9" s="582"/>
      <c r="C9" s="139">
        <v>916</v>
      </c>
      <c r="D9" s="140">
        <v>8</v>
      </c>
      <c r="E9" s="139">
        <v>607</v>
      </c>
      <c r="F9" s="140">
        <v>6.4</v>
      </c>
      <c r="G9" s="140">
        <v>50.906095551894559</v>
      </c>
      <c r="H9" s="152"/>
      <c r="I9" s="139">
        <v>1803</v>
      </c>
      <c r="J9" s="140">
        <v>8.1999999999999993</v>
      </c>
      <c r="K9" s="139">
        <v>1229</v>
      </c>
      <c r="L9" s="140">
        <v>6.6</v>
      </c>
      <c r="M9" s="140">
        <v>46.704637917005698</v>
      </c>
    </row>
    <row r="10" spans="1:13" ht="13" customHeight="1" x14ac:dyDescent="0.25">
      <c r="A10" s="365" t="s">
        <v>59</v>
      </c>
      <c r="B10" s="583"/>
      <c r="C10" s="146">
        <v>61</v>
      </c>
      <c r="D10" s="147">
        <v>0.5</v>
      </c>
      <c r="E10" s="146">
        <v>38</v>
      </c>
      <c r="F10" s="147">
        <v>0.4</v>
      </c>
      <c r="G10" s="147">
        <v>60.526315789473692</v>
      </c>
      <c r="H10" s="584"/>
      <c r="I10" s="146">
        <v>113</v>
      </c>
      <c r="J10" s="147">
        <v>0.5</v>
      </c>
      <c r="K10" s="146">
        <v>74</v>
      </c>
      <c r="L10" s="147">
        <v>0.4</v>
      </c>
      <c r="M10" s="147">
        <v>52.702702702702695</v>
      </c>
    </row>
    <row r="11" spans="1:13" ht="13" customHeight="1" x14ac:dyDescent="0.25">
      <c r="A11" s="366" t="s">
        <v>60</v>
      </c>
      <c r="B11" s="583"/>
      <c r="C11" s="131">
        <v>771</v>
      </c>
      <c r="D11" s="132">
        <v>6.8</v>
      </c>
      <c r="E11" s="131">
        <v>563</v>
      </c>
      <c r="F11" s="132">
        <v>6</v>
      </c>
      <c r="G11" s="132">
        <v>36.944937833037294</v>
      </c>
      <c r="H11" s="152"/>
      <c r="I11" s="131">
        <v>1468</v>
      </c>
      <c r="J11" s="132">
        <v>6.6999999999999993</v>
      </c>
      <c r="K11" s="131">
        <v>1084</v>
      </c>
      <c r="L11" s="132">
        <v>5.8999999999999995</v>
      </c>
      <c r="M11" s="132">
        <v>35.424354243542446</v>
      </c>
    </row>
    <row r="12" spans="1:13" ht="13" customHeight="1" x14ac:dyDescent="0.25">
      <c r="A12" s="136" t="s">
        <v>104</v>
      </c>
      <c r="B12" s="582"/>
      <c r="C12" s="55">
        <v>2</v>
      </c>
      <c r="D12" s="137">
        <v>0</v>
      </c>
      <c r="E12" s="55">
        <v>4</v>
      </c>
      <c r="F12" s="137">
        <v>0</v>
      </c>
      <c r="G12" s="137">
        <v>-50</v>
      </c>
      <c r="H12" s="152"/>
      <c r="I12" s="55">
        <v>3</v>
      </c>
      <c r="J12" s="137">
        <v>0</v>
      </c>
      <c r="K12" s="55">
        <v>6</v>
      </c>
      <c r="L12" s="137">
        <v>0</v>
      </c>
      <c r="M12" s="137">
        <v>-50</v>
      </c>
    </row>
    <row r="13" spans="1:13" s="155" customFormat="1" ht="13" customHeight="1" x14ac:dyDescent="0.25">
      <c r="A13" s="153" t="s">
        <v>150</v>
      </c>
      <c r="B13" s="585"/>
      <c r="C13" s="364">
        <v>82</v>
      </c>
      <c r="D13" s="140">
        <v>0.7</v>
      </c>
      <c r="E13" s="364">
        <v>2</v>
      </c>
      <c r="F13" s="140">
        <v>0</v>
      </c>
      <c r="G13" s="140" t="s">
        <v>176</v>
      </c>
      <c r="H13" s="149"/>
      <c r="I13" s="364">
        <v>219</v>
      </c>
      <c r="J13" s="140">
        <v>1</v>
      </c>
      <c r="K13" s="364">
        <v>65</v>
      </c>
      <c r="L13" s="140">
        <v>0.3</v>
      </c>
      <c r="M13" s="140" t="s">
        <v>176</v>
      </c>
    </row>
    <row r="14" spans="1:13" ht="13" customHeight="1" x14ac:dyDescent="0.25">
      <c r="A14" s="372" t="s">
        <v>80</v>
      </c>
      <c r="B14" s="586"/>
      <c r="C14" s="146">
        <v>32</v>
      </c>
      <c r="D14" s="147">
        <v>0.3</v>
      </c>
      <c r="E14" s="146">
        <v>26</v>
      </c>
      <c r="F14" s="147">
        <v>0.3</v>
      </c>
      <c r="G14" s="147">
        <v>23.076923076923084</v>
      </c>
      <c r="H14" s="587"/>
      <c r="I14" s="146">
        <v>63</v>
      </c>
      <c r="J14" s="147">
        <v>0.3</v>
      </c>
      <c r="K14" s="146">
        <v>50</v>
      </c>
      <c r="L14" s="147">
        <v>0.3</v>
      </c>
      <c r="M14" s="147">
        <v>26</v>
      </c>
    </row>
    <row r="15" spans="1:13" ht="13" customHeight="1" x14ac:dyDescent="0.25">
      <c r="A15" s="181" t="s">
        <v>81</v>
      </c>
      <c r="B15" s="582"/>
      <c r="C15" s="454">
        <v>8</v>
      </c>
      <c r="D15" s="167">
        <v>0.10000000000000014</v>
      </c>
      <c r="E15" s="454">
        <v>9</v>
      </c>
      <c r="F15" s="167">
        <v>0.10000000000000003</v>
      </c>
      <c r="G15" s="167">
        <v>-11.111111111111116</v>
      </c>
      <c r="H15" s="152"/>
      <c r="I15" s="454">
        <v>14</v>
      </c>
      <c r="J15" s="167">
        <v>0</v>
      </c>
      <c r="K15" s="454">
        <v>14</v>
      </c>
      <c r="L15" s="167">
        <v>9.9999999999999978E-2</v>
      </c>
      <c r="M15" s="167">
        <v>0</v>
      </c>
    </row>
    <row r="16" spans="1:13" ht="13" customHeight="1" x14ac:dyDescent="0.25">
      <c r="A16" s="150" t="s">
        <v>151</v>
      </c>
      <c r="B16" s="582"/>
      <c r="C16" s="146">
        <v>122</v>
      </c>
      <c r="D16" s="147">
        <v>1.1000000000000001</v>
      </c>
      <c r="E16" s="146">
        <v>37</v>
      </c>
      <c r="F16" s="147">
        <v>0.4</v>
      </c>
      <c r="G16" s="147" t="s">
        <v>176</v>
      </c>
      <c r="H16" s="149"/>
      <c r="I16" s="146">
        <v>296</v>
      </c>
      <c r="J16" s="147">
        <v>1.3</v>
      </c>
      <c r="K16" s="146">
        <v>129</v>
      </c>
      <c r="L16" s="147">
        <v>0.7</v>
      </c>
      <c r="M16" s="147">
        <v>129.45736434108528</v>
      </c>
    </row>
    <row r="17" spans="1:13" s="459" customFormat="1" ht="13" customHeight="1" thickBot="1" x14ac:dyDescent="0.3">
      <c r="A17" s="373" t="s">
        <v>83</v>
      </c>
      <c r="B17" s="588"/>
      <c r="C17" s="209">
        <v>129</v>
      </c>
      <c r="D17" s="455"/>
      <c r="E17" s="209">
        <v>41</v>
      </c>
      <c r="F17" s="456"/>
      <c r="G17" s="375" t="s">
        <v>176</v>
      </c>
      <c r="H17" s="218"/>
      <c r="I17" s="209">
        <v>193</v>
      </c>
      <c r="J17" s="455"/>
      <c r="K17" s="209">
        <v>79</v>
      </c>
      <c r="L17" s="456"/>
      <c r="M17" s="213">
        <v>144.30379746835445</v>
      </c>
    </row>
    <row r="18" spans="1:13" ht="11.15" customHeight="1" x14ac:dyDescent="0.25">
      <c r="A18" s="460"/>
      <c r="B18" s="361"/>
      <c r="C18" s="681"/>
      <c r="D18" s="461"/>
      <c r="E18" s="681"/>
      <c r="F18" s="682"/>
      <c r="G18" s="378"/>
      <c r="H18" s="589"/>
      <c r="I18" s="191"/>
      <c r="J18" s="191"/>
      <c r="K18" s="453"/>
      <c r="L18" s="120"/>
      <c r="M18" s="120"/>
    </row>
    <row r="19" spans="1:13" s="124" customFormat="1" ht="15" customHeight="1" x14ac:dyDescent="0.25">
      <c r="A19" s="195" t="s">
        <v>196</v>
      </c>
      <c r="B19" s="590"/>
      <c r="C19" s="590"/>
      <c r="D19" s="590"/>
      <c r="E19" s="591"/>
      <c r="F19" s="479"/>
      <c r="G19" s="479"/>
      <c r="H19" s="382"/>
      <c r="I19" s="117"/>
      <c r="J19" s="123"/>
      <c r="K19" s="382"/>
      <c r="L19" s="382"/>
      <c r="M19" s="382"/>
    </row>
    <row r="20" spans="1:13" ht="13" customHeight="1" x14ac:dyDescent="0.25">
      <c r="A20" s="592" t="s">
        <v>197</v>
      </c>
      <c r="B20" s="401"/>
      <c r="C20" s="621"/>
      <c r="D20" s="621"/>
      <c r="E20" s="621"/>
      <c r="F20" s="622"/>
      <c r="G20" s="623"/>
      <c r="H20" s="480"/>
      <c r="I20" s="467">
        <v>499</v>
      </c>
      <c r="J20" s="467"/>
      <c r="K20" s="467">
        <v>390</v>
      </c>
      <c r="L20" s="593"/>
      <c r="M20" s="147">
        <v>27.948717948717938</v>
      </c>
    </row>
    <row r="21" spans="1:13" ht="13" customHeight="1" x14ac:dyDescent="0.25">
      <c r="A21" s="217" t="s">
        <v>198</v>
      </c>
      <c r="B21" s="395"/>
      <c r="C21" s="54"/>
      <c r="D21" s="215"/>
      <c r="E21" s="54"/>
      <c r="F21" s="215"/>
      <c r="G21" s="594"/>
      <c r="H21" s="215"/>
      <c r="I21" s="54"/>
      <c r="J21" s="215"/>
      <c r="K21" s="54"/>
      <c r="L21" s="215"/>
      <c r="M21" s="149"/>
    </row>
    <row r="22" spans="1:13" ht="13" customHeight="1" x14ac:dyDescent="0.25">
      <c r="A22" s="372" t="s">
        <v>181</v>
      </c>
      <c r="B22" s="395"/>
      <c r="C22" s="466">
        <v>32</v>
      </c>
      <c r="D22" s="236"/>
      <c r="E22" s="466">
        <v>2</v>
      </c>
      <c r="F22" s="595"/>
      <c r="G22" s="370" t="s">
        <v>176</v>
      </c>
      <c r="H22" s="215"/>
      <c r="I22" s="151"/>
      <c r="J22" s="215"/>
      <c r="K22" s="151"/>
      <c r="L22" s="215"/>
      <c r="M22" s="149"/>
    </row>
    <row r="23" spans="1:13" x14ac:dyDescent="0.25">
      <c r="A23" s="217" t="s">
        <v>182</v>
      </c>
      <c r="B23" s="395"/>
      <c r="C23" s="481">
        <v>47</v>
      </c>
      <c r="D23" s="215"/>
      <c r="E23" s="481">
        <v>8</v>
      </c>
      <c r="F23" s="471"/>
      <c r="G23" s="175" t="s">
        <v>176</v>
      </c>
      <c r="H23" s="215"/>
      <c r="I23" s="215"/>
      <c r="J23" s="215"/>
      <c r="K23" s="215"/>
      <c r="L23" s="215"/>
      <c r="M23" s="215"/>
    </row>
    <row r="24" spans="1:13" ht="13" customHeight="1" x14ac:dyDescent="0.25">
      <c r="A24" s="372" t="s">
        <v>183</v>
      </c>
      <c r="B24" s="395"/>
      <c r="C24" s="466">
        <v>109</v>
      </c>
      <c r="D24" s="236"/>
      <c r="E24" s="466">
        <v>55</v>
      </c>
      <c r="F24" s="595"/>
      <c r="G24" s="370">
        <v>98.181818181818187</v>
      </c>
      <c r="H24" s="149"/>
      <c r="I24" s="597"/>
      <c r="J24" s="596"/>
      <c r="K24" s="597"/>
      <c r="L24" s="596"/>
      <c r="M24" s="480"/>
    </row>
    <row r="25" spans="1:13" ht="13" customHeight="1" x14ac:dyDescent="0.25">
      <c r="A25" s="217"/>
      <c r="B25" s="395"/>
      <c r="C25" s="598"/>
      <c r="D25" s="599"/>
      <c r="E25" s="598"/>
      <c r="F25" s="479"/>
      <c r="G25" s="149"/>
      <c r="H25" s="149"/>
      <c r="I25" s="597"/>
      <c r="J25" s="600"/>
      <c r="K25" s="597"/>
      <c r="L25" s="600"/>
      <c r="M25" s="480"/>
    </row>
    <row r="26" spans="1:13" ht="13" customHeight="1" x14ac:dyDescent="0.25">
      <c r="A26" s="372" t="s">
        <v>199</v>
      </c>
      <c r="B26" s="395"/>
      <c r="C26" s="466">
        <v>708.03599999999994</v>
      </c>
      <c r="D26" s="236"/>
      <c r="E26" s="466">
        <v>661.35299999999995</v>
      </c>
      <c r="F26" s="601"/>
      <c r="G26" s="147">
        <v>7.0587114596894596</v>
      </c>
      <c r="H26" s="149"/>
      <c r="I26" s="466">
        <v>1382.184</v>
      </c>
      <c r="J26" s="236"/>
      <c r="K26" s="466">
        <v>1292.4970000000001</v>
      </c>
      <c r="L26" s="601"/>
      <c r="M26" s="147">
        <v>6.9390489881214323</v>
      </c>
    </row>
    <row r="27" spans="1:13" ht="13" customHeight="1" x14ac:dyDescent="0.25">
      <c r="A27" s="217"/>
      <c r="B27" s="395"/>
      <c r="C27" s="54"/>
      <c r="D27" s="479"/>
      <c r="E27" s="54"/>
      <c r="F27" s="479"/>
      <c r="G27" s="149"/>
      <c r="H27" s="149"/>
      <c r="I27" s="597"/>
      <c r="J27" s="600"/>
      <c r="K27" s="597"/>
      <c r="L27" s="600"/>
      <c r="M27" s="480"/>
    </row>
    <row r="28" spans="1:13" ht="13" customHeight="1" x14ac:dyDescent="0.25">
      <c r="A28" s="483" t="s">
        <v>200</v>
      </c>
      <c r="B28" s="401"/>
      <c r="C28" s="484"/>
      <c r="D28" s="479"/>
      <c r="E28" s="484"/>
      <c r="F28" s="479"/>
      <c r="G28" s="218"/>
      <c r="H28" s="218"/>
      <c r="I28" s="218"/>
      <c r="J28" s="479"/>
      <c r="K28" s="218"/>
      <c r="L28" s="479"/>
      <c r="M28" s="218"/>
    </row>
    <row r="29" spans="1:13" ht="13" customHeight="1" x14ac:dyDescent="0.25">
      <c r="A29" s="365" t="s">
        <v>185</v>
      </c>
      <c r="B29" s="401"/>
      <c r="C29" s="390">
        <v>8514.5432733504713</v>
      </c>
      <c r="D29" s="602"/>
      <c r="E29" s="390">
        <v>8110.8041927309323</v>
      </c>
      <c r="F29" s="601"/>
      <c r="G29" s="147">
        <v>4.977793459511437</v>
      </c>
      <c r="H29" s="149"/>
      <c r="I29" s="390">
        <v>8339.3852776582007</v>
      </c>
      <c r="J29" s="602"/>
      <c r="K29" s="390">
        <v>7994.2235300499851</v>
      </c>
      <c r="L29" s="601"/>
      <c r="M29" s="147">
        <v>4.3176394344086821</v>
      </c>
    </row>
    <row r="30" spans="1:13" ht="13" customHeight="1" x14ac:dyDescent="0.25">
      <c r="A30" s="603" t="s">
        <v>201</v>
      </c>
      <c r="C30" s="387">
        <v>523.41559554413027</v>
      </c>
      <c r="D30" s="599"/>
      <c r="E30" s="387">
        <v>566.23136246786635</v>
      </c>
      <c r="F30" s="479"/>
      <c r="G30" s="149">
        <v>-7.5615322219397374</v>
      </c>
      <c r="H30" s="152"/>
      <c r="I30" s="387">
        <v>521.2686181661644</v>
      </c>
      <c r="J30" s="599"/>
      <c r="K30" s="387">
        <v>555.93413689195006</v>
      </c>
      <c r="L30" s="479"/>
      <c r="M30" s="149">
        <v>-6.2355441814725516</v>
      </c>
    </row>
    <row r="31" spans="1:13" ht="13" customHeight="1" thickBot="1" x14ac:dyDescent="0.3">
      <c r="A31" s="604" t="s">
        <v>202</v>
      </c>
      <c r="B31" s="605"/>
      <c r="C31" s="486">
        <v>16.267270875830434</v>
      </c>
      <c r="D31" s="606"/>
      <c r="E31" s="486">
        <v>14.32418747944436</v>
      </c>
      <c r="F31" s="607"/>
      <c r="G31" s="188">
        <v>13.565051415128826</v>
      </c>
      <c r="H31" s="152"/>
      <c r="I31" s="486">
        <v>15.998249246226177</v>
      </c>
      <c r="J31" s="606"/>
      <c r="K31" s="486">
        <v>14.37980328882686</v>
      </c>
      <c r="L31" s="607"/>
      <c r="M31" s="188">
        <v>11.254993722041062</v>
      </c>
    </row>
    <row r="32" spans="1:13" s="124" customFormat="1" ht="11.15" customHeight="1" x14ac:dyDescent="0.25">
      <c r="A32" s="608"/>
      <c r="B32" s="573"/>
      <c r="C32" s="609"/>
      <c r="D32" s="609"/>
      <c r="E32" s="609"/>
      <c r="F32" s="609"/>
      <c r="G32" s="609"/>
      <c r="H32" s="573"/>
      <c r="I32" s="609"/>
      <c r="J32" s="609"/>
      <c r="K32" s="609"/>
      <c r="L32" s="609"/>
      <c r="M32" s="609"/>
    </row>
    <row r="33" spans="1:13" s="124" customFormat="1" ht="11.15" customHeight="1" x14ac:dyDescent="0.25">
      <c r="A33" s="610"/>
      <c r="B33" s="611"/>
      <c r="C33" s="612"/>
      <c r="D33" s="612"/>
      <c r="E33" s="612"/>
      <c r="F33" s="612"/>
      <c r="G33" s="612"/>
      <c r="H33" s="611"/>
      <c r="I33" s="612"/>
      <c r="J33" s="612"/>
      <c r="K33" s="612"/>
      <c r="L33" s="612"/>
      <c r="M33" s="612"/>
    </row>
    <row r="34" spans="1:13" s="124" customFormat="1" ht="11.15" customHeight="1" x14ac:dyDescent="0.25">
      <c r="A34" s="781" t="s">
        <v>203</v>
      </c>
      <c r="B34" s="781"/>
      <c r="C34" s="781"/>
      <c r="D34" s="781"/>
      <c r="E34" s="781"/>
      <c r="F34" s="781"/>
      <c r="G34" s="781"/>
      <c r="H34" s="613"/>
      <c r="I34" s="614"/>
      <c r="J34" s="614"/>
      <c r="K34" s="614"/>
      <c r="L34" s="614"/>
      <c r="M34" s="614"/>
    </row>
  </sheetData>
  <mergeCells count="6">
    <mergeCell ref="C5:G5"/>
    <mergeCell ref="I5:M5"/>
    <mergeCell ref="A34:G34"/>
    <mergeCell ref="A1:M1"/>
    <mergeCell ref="A2:M2"/>
    <mergeCell ref="A3:M3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1"/>
  <sheetViews>
    <sheetView showGridLines="0" zoomScaleNormal="100" zoomScaleSheetLayoutView="110" workbookViewId="0">
      <selection sqref="A1:O1"/>
    </sheetView>
  </sheetViews>
  <sheetFormatPr defaultColWidth="9.81640625" defaultRowHeight="10.5" x14ac:dyDescent="0.25"/>
  <cols>
    <col min="1" max="1" width="42.7265625" style="112" customWidth="1"/>
    <col min="2" max="2" width="1.7265625" style="124" customWidth="1"/>
    <col min="3" max="3" width="8.7265625" style="112" bestFit="1" customWidth="1"/>
    <col min="4" max="8" width="7.7265625" style="112" customWidth="1"/>
    <col min="9" max="9" width="2.7265625" style="112" customWidth="1"/>
    <col min="10" max="15" width="7.7265625" style="112" customWidth="1"/>
    <col min="16" max="16" width="11.7265625" style="112" customWidth="1"/>
    <col min="17" max="16384" width="9.81640625" style="459"/>
  </cols>
  <sheetData>
    <row r="1" spans="1:19" ht="11.15" customHeight="1" x14ac:dyDescent="0.25">
      <c r="A1" s="763" t="s">
        <v>145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</row>
    <row r="2" spans="1:19" ht="11.15" customHeight="1" x14ac:dyDescent="0.25">
      <c r="A2" s="764" t="s">
        <v>146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</row>
    <row r="3" spans="1:19" ht="11.15" customHeight="1" x14ac:dyDescent="0.25">
      <c r="A3" s="765" t="s">
        <v>2</v>
      </c>
      <c r="B3" s="765"/>
      <c r="C3" s="765"/>
      <c r="D3" s="765"/>
      <c r="E3" s="765"/>
      <c r="F3" s="765"/>
      <c r="G3" s="765"/>
      <c r="H3" s="765"/>
      <c r="I3" s="765"/>
      <c r="J3" s="765"/>
      <c r="K3" s="765"/>
      <c r="L3" s="765"/>
      <c r="M3" s="765"/>
      <c r="N3" s="765"/>
      <c r="O3" s="765"/>
    </row>
    <row r="4" spans="1:19" ht="11.15" customHeight="1" x14ac:dyDescent="0.25">
      <c r="A4" s="352"/>
      <c r="B4" s="353"/>
      <c r="C4" s="352"/>
      <c r="D4" s="352"/>
      <c r="E4" s="352"/>
      <c r="F4" s="352"/>
      <c r="G4" s="352"/>
      <c r="H4" s="352"/>
      <c r="I4" s="352"/>
      <c r="J4" s="352"/>
      <c r="K4" s="353"/>
      <c r="L4" s="354"/>
      <c r="M4" s="354"/>
      <c r="N4" s="352"/>
      <c r="O4" s="352"/>
    </row>
    <row r="5" spans="1:19" ht="15" customHeight="1" x14ac:dyDescent="0.25">
      <c r="A5" s="355"/>
      <c r="B5" s="355"/>
      <c r="C5" s="766" t="s">
        <v>52</v>
      </c>
      <c r="D5" s="766"/>
      <c r="E5" s="766"/>
      <c r="F5" s="766"/>
      <c r="G5" s="766"/>
      <c r="H5" s="766"/>
      <c r="I5" s="356"/>
      <c r="J5" s="766" t="s">
        <v>147</v>
      </c>
      <c r="K5" s="766"/>
      <c r="L5" s="766"/>
      <c r="M5" s="766"/>
      <c r="N5" s="766"/>
      <c r="O5" s="766"/>
    </row>
    <row r="6" spans="1:19" s="629" customFormat="1" ht="15" customHeight="1" x14ac:dyDescent="0.25">
      <c r="A6" s="357"/>
      <c r="B6" s="357"/>
      <c r="C6" s="358">
        <v>2018</v>
      </c>
      <c r="D6" s="358" t="s">
        <v>54</v>
      </c>
      <c r="E6" s="358">
        <v>2017</v>
      </c>
      <c r="F6" s="358" t="s">
        <v>54</v>
      </c>
      <c r="G6" s="358" t="s">
        <v>148</v>
      </c>
      <c r="H6" s="358" t="s">
        <v>149</v>
      </c>
      <c r="I6" s="358"/>
      <c r="J6" s="358">
        <v>2018</v>
      </c>
      <c r="K6" s="358" t="s">
        <v>54</v>
      </c>
      <c r="L6" s="358">
        <v>2017</v>
      </c>
      <c r="M6" s="358" t="s">
        <v>54</v>
      </c>
      <c r="N6" s="358" t="s">
        <v>148</v>
      </c>
      <c r="O6" s="358" t="s">
        <v>149</v>
      </c>
      <c r="P6" s="359"/>
      <c r="R6" s="630"/>
      <c r="S6" s="630"/>
    </row>
    <row r="7" spans="1:19" ht="13" customHeight="1" x14ac:dyDescent="0.25">
      <c r="A7" s="129" t="s">
        <v>56</v>
      </c>
      <c r="B7" s="361"/>
      <c r="C7" s="131">
        <v>52086</v>
      </c>
      <c r="D7" s="132">
        <v>100</v>
      </c>
      <c r="E7" s="131">
        <v>50108</v>
      </c>
      <c r="F7" s="132">
        <v>100</v>
      </c>
      <c r="G7" s="132">
        <v>3.9474734573321735</v>
      </c>
      <c r="H7" s="132">
        <v>4.5009828601600521</v>
      </c>
      <c r="I7" s="362"/>
      <c r="J7" s="131">
        <v>101799</v>
      </c>
      <c r="K7" s="132">
        <v>100</v>
      </c>
      <c r="L7" s="131">
        <v>99849</v>
      </c>
      <c r="M7" s="132">
        <v>100</v>
      </c>
      <c r="N7" s="132">
        <v>1.9529489529189092</v>
      </c>
      <c r="O7" s="132">
        <v>1.7959657738163326</v>
      </c>
      <c r="P7" s="135"/>
    </row>
    <row r="8" spans="1:19" ht="13" customHeight="1" x14ac:dyDescent="0.25">
      <c r="A8" s="136" t="s">
        <v>57</v>
      </c>
      <c r="B8" s="361"/>
      <c r="C8" s="55">
        <v>29135</v>
      </c>
      <c r="D8" s="137">
        <v>55.9</v>
      </c>
      <c r="E8" s="55">
        <v>27282</v>
      </c>
      <c r="F8" s="137">
        <v>54.4</v>
      </c>
      <c r="G8" s="137">
        <v>6.7920240451579739</v>
      </c>
      <c r="H8" s="137"/>
      <c r="I8" s="363"/>
      <c r="J8" s="55">
        <v>56931</v>
      </c>
      <c r="K8" s="137">
        <v>55.9</v>
      </c>
      <c r="L8" s="55">
        <v>55175</v>
      </c>
      <c r="M8" s="137">
        <v>55.3</v>
      </c>
      <c r="N8" s="137">
        <v>3.1826008155867669</v>
      </c>
      <c r="O8" s="137"/>
    </row>
    <row r="9" spans="1:19" ht="13" customHeight="1" x14ac:dyDescent="0.25">
      <c r="A9" s="138" t="s">
        <v>58</v>
      </c>
      <c r="B9" s="361"/>
      <c r="C9" s="364">
        <v>22951</v>
      </c>
      <c r="D9" s="142">
        <v>44.1</v>
      </c>
      <c r="E9" s="364">
        <v>22825</v>
      </c>
      <c r="F9" s="142">
        <v>45.6</v>
      </c>
      <c r="G9" s="142">
        <v>0.55202628696604528</v>
      </c>
      <c r="H9" s="142"/>
      <c r="I9" s="363"/>
      <c r="J9" s="364">
        <v>44868</v>
      </c>
      <c r="K9" s="140">
        <v>44.1</v>
      </c>
      <c r="L9" s="364">
        <v>44674</v>
      </c>
      <c r="M9" s="140">
        <v>44.7</v>
      </c>
      <c r="N9" s="140">
        <v>0.4342570622733577</v>
      </c>
      <c r="O9" s="142"/>
    </row>
    <row r="10" spans="1:19" ht="13" customHeight="1" x14ac:dyDescent="0.25">
      <c r="A10" s="365" t="s">
        <v>59</v>
      </c>
      <c r="B10" s="360"/>
      <c r="C10" s="146">
        <v>2438</v>
      </c>
      <c r="D10" s="147">
        <v>4.7</v>
      </c>
      <c r="E10" s="146">
        <v>2255</v>
      </c>
      <c r="F10" s="147">
        <v>4.5</v>
      </c>
      <c r="G10" s="147">
        <v>8.115299334811521</v>
      </c>
      <c r="H10" s="147"/>
      <c r="I10" s="363"/>
      <c r="J10" s="146">
        <v>4637</v>
      </c>
      <c r="K10" s="147">
        <v>4.5999999999999996</v>
      </c>
      <c r="L10" s="146">
        <v>4419</v>
      </c>
      <c r="M10" s="147">
        <v>4.4000000000000004</v>
      </c>
      <c r="N10" s="147">
        <v>4.9332428151165342</v>
      </c>
      <c r="O10" s="147"/>
    </row>
    <row r="11" spans="1:19" ht="13" customHeight="1" x14ac:dyDescent="0.25">
      <c r="A11" s="366" t="s">
        <v>60</v>
      </c>
      <c r="B11" s="360"/>
      <c r="C11" s="54">
        <v>13688</v>
      </c>
      <c r="D11" s="149">
        <v>26.299999999999997</v>
      </c>
      <c r="E11" s="131">
        <v>13913</v>
      </c>
      <c r="F11" s="132">
        <v>27.7</v>
      </c>
      <c r="G11" s="132">
        <v>-1.6171925537267318</v>
      </c>
      <c r="H11" s="132"/>
      <c r="I11" s="367"/>
      <c r="J11" s="131">
        <v>27424</v>
      </c>
      <c r="K11" s="132">
        <v>27.4</v>
      </c>
      <c r="L11" s="131">
        <v>27749</v>
      </c>
      <c r="M11" s="132">
        <v>27.800000000000004</v>
      </c>
      <c r="N11" s="132">
        <v>-1.171213377058633</v>
      </c>
      <c r="O11" s="132"/>
      <c r="P11" s="143"/>
      <c r="Q11" s="457"/>
      <c r="R11" s="458"/>
    </row>
    <row r="12" spans="1:19" ht="13" customHeight="1" x14ac:dyDescent="0.25">
      <c r="A12" s="136" t="s">
        <v>104</v>
      </c>
      <c r="C12" s="55">
        <v>548</v>
      </c>
      <c r="D12" s="137">
        <v>1.1000000000000001</v>
      </c>
      <c r="E12" s="55">
        <v>166</v>
      </c>
      <c r="F12" s="137">
        <v>0.3</v>
      </c>
      <c r="G12" s="137" t="s">
        <v>176</v>
      </c>
      <c r="H12" s="137"/>
      <c r="I12" s="367"/>
      <c r="J12" s="55">
        <v>648</v>
      </c>
      <c r="K12" s="137">
        <v>0.6</v>
      </c>
      <c r="L12" s="55">
        <v>-269</v>
      </c>
      <c r="M12" s="137">
        <v>-0.3</v>
      </c>
      <c r="N12" s="137" t="s">
        <v>176</v>
      </c>
      <c r="O12" s="137"/>
    </row>
    <row r="13" spans="1:19" ht="13" customHeight="1" x14ac:dyDescent="0.25">
      <c r="A13" s="153" t="s">
        <v>150</v>
      </c>
      <c r="B13" s="371"/>
      <c r="C13" s="139">
        <v>6276</v>
      </c>
      <c r="D13" s="140">
        <v>12</v>
      </c>
      <c r="E13" s="139">
        <v>6491</v>
      </c>
      <c r="F13" s="140">
        <v>13</v>
      </c>
      <c r="G13" s="140">
        <v>-3.3122785395162557</v>
      </c>
      <c r="H13" s="140">
        <v>-9.4953723696390426</v>
      </c>
      <c r="I13" s="362"/>
      <c r="J13" s="139">
        <v>12159</v>
      </c>
      <c r="K13" s="140">
        <v>11.9</v>
      </c>
      <c r="L13" s="139">
        <v>12775</v>
      </c>
      <c r="M13" s="140">
        <v>12.8</v>
      </c>
      <c r="N13" s="140">
        <v>-4.8219178082191778</v>
      </c>
      <c r="O13" s="140">
        <v>-9.3537597654130948</v>
      </c>
      <c r="P13" s="155"/>
    </row>
    <row r="14" spans="1:19" ht="13" customHeight="1" x14ac:dyDescent="0.25">
      <c r="A14" s="372" t="s">
        <v>80</v>
      </c>
      <c r="C14" s="146">
        <v>2478</v>
      </c>
      <c r="D14" s="147">
        <v>4.8</v>
      </c>
      <c r="E14" s="146">
        <v>2477</v>
      </c>
      <c r="F14" s="147">
        <v>4.9000000000000004</v>
      </c>
      <c r="G14" s="147">
        <v>4.0371417036744184E-2</v>
      </c>
      <c r="H14" s="147"/>
      <c r="I14" s="367"/>
      <c r="J14" s="146">
        <v>4831</v>
      </c>
      <c r="K14" s="147">
        <v>4.7</v>
      </c>
      <c r="L14" s="146">
        <v>4839</v>
      </c>
      <c r="M14" s="147">
        <v>4.8</v>
      </c>
      <c r="N14" s="147">
        <v>-0.16532341392849759</v>
      </c>
      <c r="O14" s="147"/>
    </row>
    <row r="15" spans="1:19" ht="13" customHeight="1" x14ac:dyDescent="0.25">
      <c r="A15" s="181" t="s">
        <v>81</v>
      </c>
      <c r="B15" s="361"/>
      <c r="C15" s="165">
        <v>757</v>
      </c>
      <c r="D15" s="167">
        <v>1.5000000000000009</v>
      </c>
      <c r="E15" s="165">
        <v>802</v>
      </c>
      <c r="F15" s="167">
        <v>1.5999999999999996</v>
      </c>
      <c r="G15" s="167">
        <v>-5.6109725685785534</v>
      </c>
      <c r="H15" s="167"/>
      <c r="I15" s="367"/>
      <c r="J15" s="165">
        <v>1226</v>
      </c>
      <c r="K15" s="167">
        <v>1.299999999999998</v>
      </c>
      <c r="L15" s="165">
        <v>1387</v>
      </c>
      <c r="M15" s="167">
        <v>1.3999999999999995</v>
      </c>
      <c r="N15" s="167">
        <v>-11.607786589762082</v>
      </c>
      <c r="O15" s="167"/>
    </row>
    <row r="16" spans="1:19" ht="13" customHeight="1" x14ac:dyDescent="0.25">
      <c r="A16" s="150" t="s">
        <v>151</v>
      </c>
      <c r="B16" s="361"/>
      <c r="C16" s="146">
        <v>9511</v>
      </c>
      <c r="D16" s="147">
        <v>18.3</v>
      </c>
      <c r="E16" s="146">
        <v>9770</v>
      </c>
      <c r="F16" s="147">
        <v>19.5</v>
      </c>
      <c r="G16" s="147">
        <v>-2.5509723643807547</v>
      </c>
      <c r="H16" s="147">
        <v>-3.3212825287775138</v>
      </c>
      <c r="I16" s="362"/>
      <c r="J16" s="146">
        <v>18217</v>
      </c>
      <c r="K16" s="147">
        <v>17.899999999999999</v>
      </c>
      <c r="L16" s="146">
        <v>19000</v>
      </c>
      <c r="M16" s="147">
        <v>19</v>
      </c>
      <c r="N16" s="147">
        <v>-4.121052631578948</v>
      </c>
      <c r="O16" s="147">
        <v>-7.0850568420903421</v>
      </c>
    </row>
    <row r="17" spans="1:16" ht="13" customHeight="1" thickBot="1" x14ac:dyDescent="0.3">
      <c r="A17" s="373" t="s">
        <v>83</v>
      </c>
      <c r="B17" s="374"/>
      <c r="C17" s="209">
        <v>2721.7427536545965</v>
      </c>
      <c r="D17" s="375"/>
      <c r="E17" s="211">
        <v>2539.0292712265314</v>
      </c>
      <c r="F17" s="213"/>
      <c r="G17" s="213">
        <v>7.1961944077864715</v>
      </c>
      <c r="H17" s="213"/>
      <c r="I17" s="376"/>
      <c r="J17" s="209">
        <v>4586.9409589911102</v>
      </c>
      <c r="K17" s="213"/>
      <c r="L17" s="211">
        <v>6425.1186448966782</v>
      </c>
      <c r="M17" s="213"/>
      <c r="N17" s="213">
        <v>-28.609241128420095</v>
      </c>
      <c r="O17" s="213"/>
      <c r="P17" s="155"/>
    </row>
    <row r="18" spans="1:16" ht="11.15" customHeight="1" x14ac:dyDescent="0.25">
      <c r="A18" s="82"/>
      <c r="C18" s="131"/>
      <c r="D18" s="132"/>
      <c r="E18" s="131"/>
      <c r="F18" s="132"/>
      <c r="G18" s="132"/>
      <c r="H18" s="132"/>
      <c r="I18" s="377"/>
      <c r="J18" s="131"/>
      <c r="K18" s="132"/>
      <c r="L18" s="131"/>
      <c r="M18" s="132"/>
      <c r="N18" s="132"/>
      <c r="O18" s="378"/>
    </row>
    <row r="19" spans="1:16" ht="15" customHeight="1" x14ac:dyDescent="0.25">
      <c r="A19" s="379" t="s">
        <v>152</v>
      </c>
      <c r="B19" s="380"/>
      <c r="C19" s="131"/>
      <c r="D19" s="132"/>
      <c r="E19" s="131"/>
      <c r="F19" s="132"/>
      <c r="G19" s="132"/>
      <c r="H19" s="132"/>
      <c r="I19" s="381"/>
      <c r="J19" s="131"/>
      <c r="K19" s="132"/>
      <c r="L19" s="131"/>
      <c r="M19" s="132"/>
      <c r="N19" s="132"/>
      <c r="O19" s="382"/>
    </row>
    <row r="20" spans="1:16" ht="13" customHeight="1" x14ac:dyDescent="0.25">
      <c r="A20" s="383" t="s">
        <v>153</v>
      </c>
      <c r="B20" s="361"/>
      <c r="C20" s="384"/>
      <c r="D20" s="384"/>
      <c r="E20" s="384"/>
      <c r="F20" s="384"/>
      <c r="G20" s="384"/>
      <c r="H20" s="132"/>
      <c r="I20" s="385"/>
      <c r="J20" s="384"/>
      <c r="K20" s="384"/>
      <c r="L20" s="384"/>
      <c r="M20" s="384"/>
      <c r="N20" s="384"/>
      <c r="O20" s="382"/>
    </row>
    <row r="21" spans="1:16" ht="13" customHeight="1" x14ac:dyDescent="0.25">
      <c r="A21" s="386" t="s">
        <v>154</v>
      </c>
      <c r="B21" s="155"/>
      <c r="C21" s="387">
        <v>552.203730794536</v>
      </c>
      <c r="D21" s="149">
        <v>56.52</v>
      </c>
      <c r="E21" s="387">
        <v>543.70000000000005</v>
      </c>
      <c r="F21" s="149">
        <v>54.65</v>
      </c>
      <c r="G21" s="149">
        <v>1.6</v>
      </c>
      <c r="H21" s="149"/>
      <c r="I21" s="194"/>
      <c r="J21" s="387">
        <v>1027.074234584536</v>
      </c>
      <c r="K21" s="149">
        <v>54.49</v>
      </c>
      <c r="L21" s="387">
        <v>1016.7</v>
      </c>
      <c r="M21" s="149">
        <v>54.19</v>
      </c>
      <c r="N21" s="149">
        <v>1.0203830613293885</v>
      </c>
      <c r="O21" s="191"/>
    </row>
    <row r="22" spans="1:16" ht="13" customHeight="1" x14ac:dyDescent="0.25">
      <c r="A22" s="388" t="s">
        <v>155</v>
      </c>
      <c r="B22" s="389"/>
      <c r="C22" s="390">
        <v>99.901209153600007</v>
      </c>
      <c r="D22" s="147">
        <v>10.220000000000001</v>
      </c>
      <c r="E22" s="390">
        <v>124.5</v>
      </c>
      <c r="F22" s="147">
        <v>12.51</v>
      </c>
      <c r="G22" s="147">
        <v>-19.758064936867459</v>
      </c>
      <c r="H22" s="149"/>
      <c r="I22" s="194"/>
      <c r="J22" s="390">
        <v>218.1711863167591</v>
      </c>
      <c r="K22" s="147">
        <v>11.57</v>
      </c>
      <c r="L22" s="390">
        <v>250.29999999999998</v>
      </c>
      <c r="M22" s="147">
        <v>13.34</v>
      </c>
      <c r="N22" s="147">
        <v>-12.836122126744254</v>
      </c>
      <c r="O22" s="191"/>
    </row>
    <row r="23" spans="1:16" ht="13" customHeight="1" x14ac:dyDescent="0.25">
      <c r="A23" s="391" t="s">
        <v>156</v>
      </c>
      <c r="B23" s="389"/>
      <c r="C23" s="387">
        <v>170.8</v>
      </c>
      <c r="D23" s="149">
        <v>17.48</v>
      </c>
      <c r="E23" s="387">
        <v>166.3</v>
      </c>
      <c r="F23" s="149">
        <v>16.72</v>
      </c>
      <c r="G23" s="149">
        <v>2.7</v>
      </c>
      <c r="H23" s="149"/>
      <c r="I23" s="194"/>
      <c r="J23" s="387">
        <v>365.60989760599932</v>
      </c>
      <c r="K23" s="149">
        <v>19.399999999999999</v>
      </c>
      <c r="L23" s="387">
        <v>356.4</v>
      </c>
      <c r="M23" s="149">
        <v>19</v>
      </c>
      <c r="N23" s="149">
        <v>2.5841463540963394</v>
      </c>
      <c r="O23" s="191"/>
    </row>
    <row r="24" spans="1:16" ht="13" customHeight="1" x14ac:dyDescent="0.25">
      <c r="A24" s="388" t="s">
        <v>157</v>
      </c>
      <c r="B24" s="389"/>
      <c r="C24" s="390">
        <v>154.183145</v>
      </c>
      <c r="D24" s="147">
        <v>15.78</v>
      </c>
      <c r="E24" s="390">
        <v>160.5</v>
      </c>
      <c r="F24" s="147">
        <v>16.13</v>
      </c>
      <c r="G24" s="147">
        <v>-4</v>
      </c>
      <c r="H24" s="149"/>
      <c r="I24" s="194"/>
      <c r="J24" s="390">
        <v>274.03770500000002</v>
      </c>
      <c r="K24" s="147">
        <v>14.54</v>
      </c>
      <c r="L24" s="390">
        <v>252.8</v>
      </c>
      <c r="M24" s="147">
        <v>13.47</v>
      </c>
      <c r="N24" s="147">
        <v>8.4009909018987408</v>
      </c>
      <c r="O24" s="191"/>
    </row>
    <row r="25" spans="1:16" ht="13" customHeight="1" thickBot="1" x14ac:dyDescent="0.3">
      <c r="A25" s="207" t="s">
        <v>158</v>
      </c>
      <c r="B25" s="392"/>
      <c r="C25" s="393">
        <v>977.08808494813593</v>
      </c>
      <c r="D25" s="375">
        <v>100.00000000000001</v>
      </c>
      <c r="E25" s="393">
        <v>995</v>
      </c>
      <c r="F25" s="375">
        <v>100.00999999999999</v>
      </c>
      <c r="G25" s="375">
        <v>-1.8199271555329632</v>
      </c>
      <c r="H25" s="149"/>
      <c r="I25" s="149"/>
      <c r="J25" s="393">
        <v>1884.8930235072944</v>
      </c>
      <c r="K25" s="375">
        <v>100</v>
      </c>
      <c r="L25" s="393">
        <v>1876.3</v>
      </c>
      <c r="M25" s="375">
        <v>100</v>
      </c>
      <c r="N25" s="375">
        <v>0.46333138830052523</v>
      </c>
      <c r="O25" s="132"/>
    </row>
    <row r="26" spans="1:16" ht="8.25" customHeight="1" x14ac:dyDescent="0.25">
      <c r="A26" s="394"/>
      <c r="B26" s="395"/>
      <c r="C26" s="387"/>
      <c r="D26" s="396"/>
      <c r="E26" s="387"/>
      <c r="F26" s="396"/>
      <c r="G26" s="149"/>
      <c r="H26" s="149"/>
      <c r="I26" s="149"/>
      <c r="J26" s="397"/>
      <c r="K26" s="398"/>
      <c r="L26" s="397"/>
      <c r="M26" s="398"/>
      <c r="N26" s="132"/>
      <c r="O26" s="132"/>
    </row>
    <row r="27" spans="1:16" ht="15" customHeight="1" x14ac:dyDescent="0.25">
      <c r="A27" s="786" t="s">
        <v>159</v>
      </c>
      <c r="B27" s="786"/>
      <c r="C27" s="786"/>
      <c r="D27" s="786"/>
      <c r="E27" s="786"/>
      <c r="F27" s="786"/>
      <c r="G27" s="786"/>
      <c r="H27" s="786"/>
      <c r="I27" s="786"/>
      <c r="J27" s="786"/>
      <c r="K27" s="786"/>
      <c r="L27" s="786"/>
      <c r="M27" s="786"/>
      <c r="N27" s="786"/>
      <c r="O27" s="786"/>
    </row>
    <row r="28" spans="1:16" ht="18" customHeight="1" x14ac:dyDescent="0.25">
      <c r="A28" s="762" t="s">
        <v>206</v>
      </c>
      <c r="B28" s="762"/>
      <c r="C28" s="762"/>
      <c r="D28" s="762"/>
      <c r="E28" s="762"/>
      <c r="F28" s="762"/>
      <c r="G28" s="762"/>
      <c r="H28" s="762"/>
      <c r="I28" s="762"/>
      <c r="J28" s="762"/>
      <c r="K28" s="762"/>
      <c r="L28" s="762"/>
      <c r="M28" s="762"/>
      <c r="N28" s="762"/>
      <c r="O28" s="762"/>
      <c r="P28" s="399"/>
    </row>
    <row r="29" spans="1:16" ht="11.15" customHeight="1" x14ac:dyDescent="0.25">
      <c r="A29" s="785"/>
      <c r="B29" s="785"/>
      <c r="C29" s="785"/>
      <c r="D29" s="785"/>
      <c r="E29" s="785"/>
      <c r="F29" s="785"/>
      <c r="G29" s="785"/>
      <c r="H29" s="785"/>
      <c r="I29" s="785"/>
      <c r="J29" s="225"/>
      <c r="K29" s="361"/>
      <c r="L29" s="400"/>
      <c r="M29" s="400"/>
      <c r="N29" s="361"/>
      <c r="O29" s="361"/>
    </row>
    <row r="30" spans="1:16" s="631" customFormat="1" ht="11.15" customHeight="1" x14ac:dyDescent="0.25">
      <c r="A30" s="652"/>
      <c r="C30" s="632"/>
      <c r="D30" s="633"/>
      <c r="E30" s="632"/>
      <c r="F30" s="634"/>
      <c r="G30" s="634"/>
      <c r="H30" s="634"/>
      <c r="I30" s="634"/>
      <c r="J30" s="635"/>
      <c r="K30" s="634"/>
      <c r="L30" s="636"/>
      <c r="M30" s="636"/>
      <c r="N30" s="634"/>
      <c r="O30" s="634"/>
    </row>
    <row r="31" spans="1:16" s="631" customFormat="1" ht="11.15" customHeight="1" x14ac:dyDescent="0.25">
      <c r="A31" s="652"/>
      <c r="C31" s="632"/>
      <c r="D31" s="633"/>
      <c r="E31" s="632"/>
      <c r="F31" s="634"/>
      <c r="G31" s="634"/>
      <c r="H31" s="634"/>
      <c r="I31" s="634"/>
      <c r="J31" s="635"/>
      <c r="K31" s="634"/>
      <c r="L31" s="636"/>
      <c r="M31" s="636"/>
      <c r="N31" s="634"/>
      <c r="O31" s="634"/>
    </row>
    <row r="32" spans="1:16" s="631" customFormat="1" ht="11.15" customHeight="1" x14ac:dyDescent="0.25"/>
    <row r="33" spans="1:15" s="631" customFormat="1" ht="11.15" customHeight="1" x14ac:dyDescent="0.25">
      <c r="A33" s="652"/>
      <c r="C33" s="632"/>
      <c r="D33" s="633"/>
      <c r="E33" s="632"/>
      <c r="F33" s="634"/>
      <c r="G33" s="634"/>
      <c r="H33" s="634"/>
      <c r="I33" s="634"/>
      <c r="J33" s="635"/>
      <c r="K33" s="634"/>
      <c r="L33" s="636"/>
      <c r="M33" s="636"/>
      <c r="N33" s="634"/>
      <c r="O33" s="634"/>
    </row>
    <row r="34" spans="1:15" s="631" customFormat="1" x14ac:dyDescent="0.25">
      <c r="A34" s="637"/>
      <c r="B34" s="637"/>
      <c r="C34" s="653"/>
      <c r="D34" s="654"/>
      <c r="E34" s="653"/>
      <c r="F34" s="637"/>
      <c r="G34" s="638"/>
      <c r="H34" s="638"/>
      <c r="I34" s="635"/>
      <c r="J34" s="653"/>
      <c r="K34" s="637"/>
      <c r="L34" s="653"/>
      <c r="M34" s="637"/>
    </row>
    <row r="35" spans="1:15" s="631" customFormat="1" x14ac:dyDescent="0.25">
      <c r="B35" s="639"/>
      <c r="C35" s="653"/>
      <c r="D35" s="654"/>
      <c r="E35" s="653"/>
      <c r="F35" s="637"/>
      <c r="G35" s="638"/>
      <c r="H35" s="638"/>
      <c r="I35" s="635"/>
      <c r="J35" s="640"/>
      <c r="K35" s="654"/>
      <c r="L35" s="640"/>
      <c r="M35" s="637"/>
    </row>
    <row r="36" spans="1:15" s="631" customFormat="1" x14ac:dyDescent="0.25">
      <c r="A36" s="637"/>
      <c r="B36" s="637"/>
      <c r="C36" s="637"/>
      <c r="D36" s="637"/>
      <c r="E36" s="637"/>
      <c r="F36" s="637"/>
      <c r="G36" s="637"/>
      <c r="H36" s="637"/>
      <c r="I36" s="637"/>
      <c r="J36" s="637"/>
      <c r="K36" s="637"/>
      <c r="L36" s="637"/>
      <c r="M36" s="637"/>
    </row>
    <row r="37" spans="1:15" s="631" customFormat="1" x14ac:dyDescent="0.25">
      <c r="A37" s="637"/>
      <c r="B37" s="637"/>
      <c r="C37" s="637"/>
      <c r="D37" s="637"/>
      <c r="E37" s="637"/>
      <c r="F37" s="637"/>
      <c r="G37" s="637"/>
      <c r="H37" s="637"/>
      <c r="I37" s="637"/>
      <c r="J37" s="637"/>
      <c r="K37" s="637"/>
      <c r="L37" s="637"/>
      <c r="M37" s="637"/>
    </row>
    <row r="38" spans="1:15" s="631" customFormat="1" x14ac:dyDescent="0.25">
      <c r="A38" s="637"/>
      <c r="B38" s="637"/>
      <c r="C38" s="641"/>
      <c r="D38" s="654"/>
      <c r="E38" s="641"/>
      <c r="F38" s="637"/>
      <c r="G38" s="635"/>
      <c r="H38" s="635"/>
      <c r="I38" s="635"/>
      <c r="J38" s="641"/>
      <c r="K38" s="654"/>
      <c r="L38" s="641"/>
      <c r="M38" s="637"/>
    </row>
    <row r="39" spans="1:15" s="631" customFormat="1" x14ac:dyDescent="0.25">
      <c r="B39" s="639"/>
      <c r="C39" s="653"/>
      <c r="D39" s="654"/>
      <c r="E39" s="653"/>
      <c r="F39" s="637"/>
      <c r="G39" s="635"/>
      <c r="H39" s="635"/>
      <c r="I39" s="635"/>
      <c r="J39" s="640"/>
      <c r="K39" s="654"/>
      <c r="L39" s="640"/>
      <c r="M39" s="637"/>
    </row>
    <row r="40" spans="1:15" s="631" customFormat="1" x14ac:dyDescent="0.25">
      <c r="B40" s="639"/>
      <c r="C40" s="653"/>
      <c r="D40" s="654"/>
      <c r="E40" s="653"/>
      <c r="F40" s="637"/>
      <c r="G40" s="635"/>
      <c r="H40" s="635"/>
      <c r="I40" s="635"/>
      <c r="J40" s="640"/>
      <c r="K40" s="654"/>
      <c r="L40" s="640"/>
      <c r="M40" s="637"/>
    </row>
    <row r="41" spans="1:15" s="631" customFormat="1" x14ac:dyDescent="0.25">
      <c r="B41" s="639"/>
      <c r="C41" s="640"/>
      <c r="D41" s="637"/>
      <c r="E41" s="640"/>
      <c r="F41" s="637"/>
      <c r="G41" s="638"/>
      <c r="H41" s="638"/>
      <c r="I41" s="637"/>
      <c r="J41" s="640"/>
      <c r="K41" s="637"/>
      <c r="L41" s="640"/>
      <c r="M41" s="637"/>
    </row>
    <row r="42" spans="1:15" s="631" customFormat="1" x14ac:dyDescent="0.25">
      <c r="B42" s="639"/>
      <c r="C42" s="653"/>
      <c r="D42" s="637"/>
      <c r="E42" s="653"/>
      <c r="F42" s="637"/>
      <c r="G42" s="637"/>
      <c r="H42" s="637"/>
      <c r="I42" s="637"/>
      <c r="J42" s="640"/>
      <c r="K42" s="637"/>
      <c r="L42" s="640"/>
      <c r="M42" s="637"/>
    </row>
    <row r="43" spans="1:15" s="631" customFormat="1" x14ac:dyDescent="0.25">
      <c r="C43" s="642"/>
    </row>
    <row r="44" spans="1:15" s="631" customFormat="1" x14ac:dyDescent="0.25"/>
    <row r="45" spans="1:15" s="631" customFormat="1" x14ac:dyDescent="0.25">
      <c r="C45" s="643"/>
      <c r="E45" s="643"/>
      <c r="G45" s="638"/>
      <c r="H45" s="638"/>
    </row>
    <row r="46" spans="1:15" s="631" customFormat="1" x14ac:dyDescent="0.25"/>
    <row r="47" spans="1:15" s="631" customFormat="1" x14ac:dyDescent="0.25"/>
    <row r="48" spans="1:15" s="631" customFormat="1" x14ac:dyDescent="0.25"/>
    <row r="49" spans="1:12" s="631" customFormat="1" ht="15.5" x14ac:dyDescent="0.35">
      <c r="A49" s="644"/>
    </row>
    <row r="50" spans="1:12" s="631" customFormat="1" ht="15.5" x14ac:dyDescent="0.35">
      <c r="A50" s="644"/>
      <c r="B50" s="644"/>
      <c r="C50" s="645"/>
      <c r="D50" s="645"/>
      <c r="E50" s="645"/>
      <c r="J50" s="646"/>
      <c r="K50" s="646"/>
      <c r="L50" s="646"/>
    </row>
    <row r="51" spans="1:12" s="631" customFormat="1" ht="15.5" x14ac:dyDescent="0.35">
      <c r="A51" s="644"/>
      <c r="B51" s="644"/>
      <c r="C51" s="647"/>
      <c r="D51" s="647"/>
      <c r="E51" s="647"/>
      <c r="F51" s="648"/>
      <c r="G51" s="648"/>
      <c r="H51" s="648"/>
      <c r="I51" s="648"/>
      <c r="J51" s="648"/>
      <c r="K51" s="648"/>
      <c r="L51" s="648"/>
    </row>
    <row r="52" spans="1:12" s="631" customFormat="1" ht="15.5" x14ac:dyDescent="0.35">
      <c r="A52" s="644"/>
      <c r="B52" s="644"/>
      <c r="C52" s="647"/>
      <c r="D52" s="647"/>
      <c r="E52" s="647"/>
      <c r="J52" s="646"/>
      <c r="K52" s="646"/>
      <c r="L52" s="646"/>
    </row>
    <row r="53" spans="1:12" s="631" customFormat="1" ht="15.5" x14ac:dyDescent="0.35">
      <c r="A53" s="644"/>
      <c r="B53" s="644"/>
      <c r="C53" s="647"/>
      <c r="D53" s="647"/>
      <c r="E53" s="647"/>
      <c r="J53" s="646"/>
      <c r="K53" s="646"/>
      <c r="L53" s="646"/>
    </row>
    <row r="54" spans="1:12" s="631" customFormat="1" ht="15.5" x14ac:dyDescent="0.35">
      <c r="A54" s="644"/>
      <c r="B54" s="644"/>
      <c r="C54" s="645"/>
      <c r="D54" s="645"/>
      <c r="E54" s="645"/>
    </row>
    <row r="55" spans="1:12" s="631" customFormat="1" ht="15.75" customHeight="1" x14ac:dyDescent="0.25">
      <c r="A55" s="649"/>
      <c r="B55" s="650"/>
      <c r="C55" s="650"/>
    </row>
    <row r="56" spans="1:12" s="631" customFormat="1" ht="15.75" customHeight="1" x14ac:dyDescent="0.25">
      <c r="B56" s="651"/>
      <c r="C56" s="651"/>
    </row>
    <row r="57" spans="1:12" s="631" customFormat="1" ht="15.75" customHeight="1" x14ac:dyDescent="0.25">
      <c r="B57" s="651"/>
      <c r="C57" s="651"/>
      <c r="D57" s="646"/>
    </row>
    <row r="58" spans="1:12" s="631" customFormat="1" ht="15.75" customHeight="1" x14ac:dyDescent="0.25">
      <c r="B58" s="651"/>
    </row>
    <row r="59" spans="1:12" s="631" customFormat="1" ht="15.5" x14ac:dyDescent="0.35">
      <c r="A59" s="644"/>
      <c r="C59" s="645"/>
      <c r="D59" s="645"/>
      <c r="E59" s="645"/>
    </row>
    <row r="60" spans="1:12" s="631" customFormat="1" ht="15.5" x14ac:dyDescent="0.35">
      <c r="A60" s="644"/>
      <c r="C60" s="645"/>
      <c r="D60" s="645"/>
      <c r="E60" s="645"/>
    </row>
    <row r="61" spans="1:12" s="631" customFormat="1" ht="15.5" x14ac:dyDescent="0.35">
      <c r="A61" s="644"/>
      <c r="C61" s="645"/>
      <c r="D61" s="645"/>
      <c r="E61" s="645"/>
    </row>
  </sheetData>
  <mergeCells count="8">
    <mergeCell ref="A28:O28"/>
    <mergeCell ref="A29:I29"/>
    <mergeCell ref="A1:O1"/>
    <mergeCell ref="A2:O2"/>
    <mergeCell ref="A3:O3"/>
    <mergeCell ref="C5:H5"/>
    <mergeCell ref="J5:O5"/>
    <mergeCell ref="A27:O27"/>
  </mergeCells>
  <pageMargins left="0.19685039370078741" right="0.31496062992125984" top="0.78740157480314965" bottom="0.23622047244094491" header="0" footer="0"/>
  <pageSetup scale="6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58</xdr:row>
                <xdr:rowOff>0</xdr:rowOff>
              </from>
              <to>
                <xdr:col>4</xdr:col>
                <xdr:colOff>0</xdr:colOff>
                <xdr:row>58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Consolidado Resultados</vt:lpstr>
      <vt:lpstr>Consolidado Trim Ajustes</vt:lpstr>
      <vt:lpstr>Consolidado Resultados Ajustes</vt:lpstr>
      <vt:lpstr>Consolidado Resultados Orgánico</vt:lpstr>
      <vt:lpstr> Consolidado Balance</vt:lpstr>
      <vt:lpstr>FEMSA Comercio-Div Comercial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'Consolidado Resultados Orgánico'!Print_Area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2018-07-23T16:25:31Z</cp:lastPrinted>
  <dcterms:created xsi:type="dcterms:W3CDTF">2018-07-21T01:46:58Z</dcterms:created>
  <dcterms:modified xsi:type="dcterms:W3CDTF">2018-07-27T01:11:10Z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