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3\abril\"/>
    </mc:Choice>
  </mc:AlternateContent>
  <xr:revisionPtr revIDLastSave="0" documentId="13_ncr:1_{4A93D93B-82A0-4364-B06C-4C2CF99BA34A}" xr6:coauthVersionLast="47" xr6:coauthVersionMax="47" xr10:uidLastSave="{00000000-0000-0000-0000-000000000000}"/>
  <bookViews>
    <workbookView xWindow="0" yWindow="0" windowWidth="9600" windowHeight="10320" tabRatio="858" firstSheet="1" activeTab="2" xr2:uid="{E2C076D1-7333-4F95-AB29-13E45012ED7C}"/>
  </bookViews>
  <sheets>
    <sheet name="Consolidated Results" sheetId="1" r:id="rId1"/>
    <sheet name="Consolidated Balance" sheetId="2" r:id="rId2"/>
    <sheet name="EBITDA &amp; ND exKOF" sheetId="12" r:id="rId3"/>
    <sheet name="Proximity" sheetId="3" r:id="rId4"/>
    <sheet name="Health" sheetId="5" r:id="rId5"/>
    <sheet name="Fuel" sheetId="4" r:id="rId6"/>
    <sheet name="KOF" sheetId="10" r:id="rId7"/>
    <sheet name="Envoy Solutions" sheetId="6" r:id="rId8"/>
    <sheet name="Other Info" sheetId="11" r:id="rId9"/>
  </sheets>
  <externalReferences>
    <externalReference r:id="rId10"/>
  </externalReferences>
  <definedNames>
    <definedName name="_Hlk133398334" localSheetId="0">'Consolidated Results'!$C$47</definedName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2" l="1"/>
  <c r="J40" i="12" s="1"/>
  <c r="D19" i="12"/>
  <c r="E19" i="12" s="1"/>
  <c r="I18" i="12"/>
  <c r="I17" i="12" s="1"/>
  <c r="K17" i="12" s="1"/>
  <c r="I16" i="12"/>
  <c r="I15" i="12" s="1"/>
  <c r="C16" i="12"/>
  <c r="E16" i="12" s="1"/>
  <c r="C15" i="12"/>
  <c r="C14" i="12"/>
  <c r="E14" i="12" s="1"/>
  <c r="I13" i="12"/>
  <c r="C13" i="12"/>
  <c r="E13" i="12" s="1"/>
  <c r="I12" i="12"/>
  <c r="C12" i="12"/>
  <c r="E12" i="12" s="1"/>
  <c r="C11" i="12"/>
  <c r="C17" i="12" l="1"/>
  <c r="C21" i="12" s="1"/>
  <c r="I11" i="12"/>
  <c r="K11" i="12" s="1"/>
  <c r="N17" i="12"/>
  <c r="I19" i="12"/>
  <c r="I21" i="12" s="1"/>
  <c r="K15" i="12"/>
  <c r="J12" i="12"/>
  <c r="J13" i="12" s="1"/>
  <c r="J16" i="12"/>
  <c r="K16" i="12" s="1"/>
  <c r="E11" i="12"/>
  <c r="D15" i="12"/>
  <c r="D17" i="12" s="1"/>
  <c r="D21" i="12" s="1"/>
  <c r="J18" i="12"/>
  <c r="K18" i="12" s="1"/>
  <c r="E15" i="12" l="1"/>
  <c r="E17" i="12" s="1"/>
  <c r="E21" i="12" s="1"/>
  <c r="K19" i="12"/>
  <c r="K12" i="12"/>
  <c r="K13" i="12" s="1"/>
  <c r="J19" i="12"/>
  <c r="J21" i="12" s="1"/>
  <c r="K21" i="12" l="1"/>
  <c r="K32" i="12" s="1"/>
</calcChain>
</file>

<file path=xl/sharedStrings.xml><?xml version="1.0" encoding="utf-8"?>
<sst xmlns="http://schemas.openxmlformats.org/spreadsheetml/2006/main" count="302" uniqueCount="185">
  <si>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</si>
  <si>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</si>
  <si>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</si>
  <si>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</si>
  <si>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</si>
  <si>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</si>
  <si>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</si>
  <si>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</si>
  <si>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</si>
  <si>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</si>
  <si>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</si>
  <si>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</si>
  <si>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</si>
  <si>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Income tax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</si>
  <si>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</si>
  <si>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</si>
  <si>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</si>
  <si>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</si>
  <si>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</si>
  <si>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</si>
  <si>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</si>
  <si>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</si>
  <si>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</si>
  <si>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</si>
  <si>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</si>
  <si>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</si>
  <si>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</si>
  <si>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</si>
  <si>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</si>
  <si>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</si>
  <si>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</si>
  <si>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</si>
  <si>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t xml:space="preserve">CAPEX </t>
    </r>
    <r>
      <rPr>
        <vertAlign val="superscript"/>
        <sz val="8"/>
        <color theme="1"/>
        <rFont val="Open Sans"/>
        <family val="2"/>
      </rPr>
      <t>(4)</t>
    </r>
  </si>
  <si>
    <r>
      <t>% Org.</t>
    </r>
    <r>
      <rPr>
        <b/>
        <vertAlign val="superscript"/>
        <sz val="8"/>
        <color theme="1"/>
        <rFont val="Open Sans"/>
        <family val="2"/>
      </rPr>
      <t>(A)</t>
    </r>
  </si>
  <si>
    <r>
      <rPr>
        <vertAlign val="superscript"/>
        <sz val="8"/>
        <color theme="1"/>
        <rFont val="Open Sans"/>
        <family val="2"/>
      </rPr>
      <t xml:space="preserve">(A) </t>
    </r>
    <r>
      <rPr>
        <sz val="8"/>
        <color theme="1"/>
        <rFont val="Open Sans"/>
        <family val="2"/>
      </rPr>
      <t>Organic basis (% Org.) excludes the effects of significant mergers and acquisitions in the last twelve months.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</si>
  <si>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</si>
  <si>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</si>
  <si>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</si>
  <si>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</si>
  <si>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</si>
  <si>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</si>
  <si>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</si>
  <si>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</si>
  <si>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</si>
  <si>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</si>
  <si>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</si>
  <si>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</si>
  <si>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</si>
  <si>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</si>
  <si>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</si>
  <si>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</si>
  <si>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</si>
  <si>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</si>
  <si>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</si>
  <si>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</si>
  <si>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</si>
  <si>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</si>
  <si>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</si>
  <si>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</si>
  <si>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</si>
  <si>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</si>
  <si>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</si>
  <si>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</si>
  <si>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</si>
  <si>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r>
      <t xml:space="preserve">Long-term debt </t>
    </r>
    <r>
      <rPr>
        <vertAlign val="superscript"/>
        <sz val="8"/>
        <color theme="1"/>
        <rFont val="Open Sans"/>
        <family val="2"/>
      </rPr>
      <t>(2)</t>
    </r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</si>
  <si>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</si>
  <si>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</si>
  <si>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</si>
  <si>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</si>
  <si>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</si>
  <si>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</si>
  <si>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</si>
  <si>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</si>
  <si>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</si>
  <si>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</si>
  <si>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 xml:space="preserve">       Uruguayan Pesos</t>
  </si>
  <si>
    <t xml:space="preserve">       Guatemalan Quetzal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</si>
  <si>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</si>
  <si>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</si>
  <si>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</si>
  <si>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</si>
  <si>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</si>
  <si>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</si>
  <si>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</si>
  <si>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</si>
  <si>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</si>
  <si>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</si>
  <si>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</si>
  <si>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</si>
  <si>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</si>
  <si>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</si>
  <si>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</si>
  <si>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</si>
  <si>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</si>
  <si>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</si>
  <si>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</si>
  <si>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</si>
  <si>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</si>
  <si>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</si>
  <si>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</si>
  <si>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</si>
  <si>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</si>
  <si>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</si>
  <si>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</si>
  <si>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</si>
  <si>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</si>
  <si>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</si>
  <si>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</si>
  <si>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r>
      <rPr>
        <vertAlign val="superscript"/>
        <sz val="8"/>
        <color theme="1"/>
        <rFont val="Open Sans"/>
        <family val="2"/>
      </rPr>
      <t>(A)</t>
    </r>
    <r>
      <rPr>
        <sz val="8"/>
        <color theme="1"/>
        <rFont val="Open Sans"/>
        <family val="2"/>
      </rPr>
      <t xml:space="preserve"> Organic basis (% Org.) excludes the effects of significant mergers and acquisitions in the last twelve months.</t>
    </r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</si>
  <si>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</si>
  <si>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</si>
  <si>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</si>
  <si>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</si>
  <si>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</si>
  <si>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</si>
  <si>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</si>
  <si>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</si>
  <si>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</si>
  <si>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</si>
  <si>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</si>
  <si>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</si>
  <si>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</si>
  <si>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</si>
  <si>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</si>
  <si>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</si>
  <si>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</si>
  <si>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</si>
  <si>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</si>
  <si>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</si>
  <si>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t xml:space="preserve">       Swiss Francs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</si>
  <si>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</si>
  <si>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r>
      <rPr>
        <vertAlign val="superscript"/>
        <sz val="8"/>
        <color theme="1"/>
        <rFont val="Open Sans"/>
        <family val="2"/>
      </rPr>
      <t xml:space="preserve">(4) </t>
    </r>
    <r>
      <rPr>
        <sz val="8"/>
        <color theme="1"/>
        <rFont val="Open Sans"/>
        <family val="2"/>
      </rPr>
      <t>At the end of March, the CAPEX effectively paid is equivalent to Ps. 5,072 million.</t>
    </r>
  </si>
  <si>
    <t>Continued Operations net income (Loss)</t>
  </si>
  <si>
    <t>Discontinued Operations net income (Loss)</t>
  </si>
  <si>
    <t xml:space="preserve"> -   </t>
  </si>
  <si>
    <t xml:space="preserve"> N.S. </t>
  </si>
  <si>
    <t>For the first quarter of:</t>
  </si>
  <si>
    <t>EBITDA</t>
  </si>
  <si>
    <t>Assets Available for sale</t>
  </si>
  <si>
    <t>March 31, 2023</t>
  </si>
  <si>
    <t>2029+</t>
  </si>
  <si>
    <t xml:space="preserve">Net Debt &amp; EBITDA ex-KOF </t>
  </si>
  <si>
    <t>Amounts expressed in millions of US Dollars (US.)</t>
  </si>
  <si>
    <t>Twelve months ended March 31, 2023</t>
  </si>
  <si>
    <t>As of March 31, 2023</t>
  </si>
  <si>
    <t>Reported EBITDA</t>
  </si>
  <si>
    <t>Adjustments</t>
  </si>
  <si>
    <r>
      <t>EBITDA ex-KOF</t>
    </r>
    <r>
      <rPr>
        <b/>
        <vertAlign val="superscript"/>
        <sz val="16"/>
        <color theme="1"/>
        <rFont val="Open Sans"/>
        <family val="2"/>
      </rPr>
      <t>4</t>
    </r>
  </si>
  <si>
    <t>Reported</t>
  </si>
  <si>
    <t>exKOF</t>
  </si>
  <si>
    <r>
      <t>Proximity Division</t>
    </r>
    <r>
      <rPr>
        <vertAlign val="superscript"/>
        <sz val="16"/>
        <color theme="1"/>
        <rFont val="Open Sans"/>
        <family val="2"/>
      </rPr>
      <t>1</t>
    </r>
  </si>
  <si>
    <t>Cash &amp; Equivalents</t>
  </si>
  <si>
    <t>Fuel</t>
  </si>
  <si>
    <t>Coca-Cola FEMSA Cash &amp; Equivalents</t>
  </si>
  <si>
    <t>Health Division</t>
  </si>
  <si>
    <t>Envoy Solutions</t>
  </si>
  <si>
    <r>
      <t>Coca-Cola FEMSA</t>
    </r>
    <r>
      <rPr>
        <vertAlign val="superscript"/>
        <sz val="16"/>
        <color theme="1"/>
        <rFont val="Open Sans"/>
        <family val="2"/>
      </rPr>
      <t>2</t>
    </r>
  </si>
  <si>
    <r>
      <t>Financial Debt</t>
    </r>
    <r>
      <rPr>
        <vertAlign val="superscript"/>
        <sz val="16"/>
        <color theme="1"/>
        <rFont val="Open Sans"/>
        <family val="2"/>
      </rPr>
      <t>5</t>
    </r>
  </si>
  <si>
    <r>
      <t>Other</t>
    </r>
    <r>
      <rPr>
        <vertAlign val="superscript"/>
        <sz val="16"/>
        <color theme="1"/>
        <rFont val="Open Sans"/>
        <family val="2"/>
      </rPr>
      <t>3</t>
    </r>
  </si>
  <si>
    <t>Coca-Cola FEMSA Financial Debt</t>
  </si>
  <si>
    <t>FEMSA Consolidated</t>
  </si>
  <si>
    <t>Lease Liabilities</t>
  </si>
  <si>
    <t>Coca-Cola FEMSA Lease Liabilities</t>
  </si>
  <si>
    <r>
      <t>Dividends Received</t>
    </r>
    <r>
      <rPr>
        <vertAlign val="superscript"/>
        <sz val="16"/>
        <color theme="1"/>
        <rFont val="Open Sans"/>
        <family val="2"/>
      </rPr>
      <t>4</t>
    </r>
  </si>
  <si>
    <t>Debt</t>
  </si>
  <si>
    <t>FEMSA Consolidated ex-KOF</t>
  </si>
  <si>
    <t>FEMSA Net Debt</t>
  </si>
  <si>
    <t>1 Includes Proximity Europe only for the consolidated period.</t>
  </si>
  <si>
    <t>2 Coca-Cola FEMSA adjustment represents 100% of its LTM EBITDA.</t>
  </si>
  <si>
    <t>3 Includes FEMSA Other businesses (including Solistica and Digital@FEMSA), FEMSA corporate expenses and the effects of consolidation adjustments</t>
  </si>
  <si>
    <t>4 Reflects cash dividends received from Coca-Cola FEMSA for approximately US$276 mm and US$79 mm from JRD, and Heineken US$129 mm from Heineken during the last twelve months.</t>
  </si>
  <si>
    <t>5 Includes EUR€ 500.0 mm in notes convertible to Heineken Holding N.V. shares.</t>
  </si>
  <si>
    <t>Translated to USD for readers’ convenience using the exchange rate published by the Federal Reserve Bank of New York as of the end of each reporting period.</t>
  </si>
  <si>
    <t>Information of Locations</t>
  </si>
  <si>
    <t>Total Locations</t>
  </si>
  <si>
    <t>Locations Mexico</t>
  </si>
  <si>
    <t>Locations South America</t>
  </si>
  <si>
    <t>Net new locations: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</si>
  <si>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</si>
  <si>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 xml:space="preserve">  Envoy Solutions - Results of Operations</t>
  </si>
  <si>
    <t>1Q 2023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</si>
  <si>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Mar-23</t>
    </r>
  </si>
  <si>
    <t>Mar-23</t>
  </si>
  <si>
    <t>Mar-22</t>
  </si>
  <si>
    <t xml:space="preserve">  Proximity Americas - Results of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</si>
</sst>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10"/>
      <name val="MS Sans Serif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b/>
      <vertAlign val="superscript"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b/>
      <sz val="12"/>
      <color theme="1"/>
      <name val="Open Sans"/>
      <family val="2"/>
    </font>
    <font>
      <sz val="12"/>
      <color theme="0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283583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medium">
        <color rgb="FFFFB50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1B70B5"/>
      </bottom>
      <diagonal/>
    </border>
    <border>
      <left/>
      <right/>
      <top style="thin">
        <color rgb="FF97999B"/>
      </top>
      <bottom style="medium">
        <color rgb="FF1B70B5"/>
      </bottom>
      <diagonal/>
    </border>
    <border>
      <left/>
      <right/>
      <top/>
      <bottom style="medium">
        <color rgb="FF283583"/>
      </bottom>
      <diagonal/>
    </border>
    <border>
      <left/>
      <right/>
      <top style="thin">
        <color rgb="FF97999B"/>
      </top>
      <bottom style="medium">
        <color rgb="FF283583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7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37" fontId="4" fillId="0" borderId="8" xfId="0" applyNumberFormat="1" applyFont="1" applyBorder="1" applyAlignment="1">
      <alignment horizontal="right" vertical="center" wrapText="1"/>
    </xf>
    <xf numFmtId="168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/>
    <xf numFmtId="0" fontId="19" fillId="0" borderId="0" xfId="0" applyFont="1" applyAlignment="1">
      <alignment horizontal="right" vertical="center" wrapText="1"/>
    </xf>
    <xf numFmtId="0" fontId="11" fillId="7" borderId="0" xfId="0" applyFont="1" applyFill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right" vertical="center" wrapText="1"/>
    </xf>
    <xf numFmtId="0" fontId="9" fillId="5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37" fontId="9" fillId="5" borderId="5" xfId="0" applyNumberFormat="1" applyFont="1" applyFill="1" applyBorder="1" applyAlignment="1">
      <alignment horizontal="right" vertical="center" wrapText="1"/>
    </xf>
    <xf numFmtId="37" fontId="9" fillId="5" borderId="4" xfId="0" applyNumberFormat="1" applyFont="1" applyFill="1" applyBorder="1" applyAlignment="1">
      <alignment horizontal="right" vertical="center" wrapText="1"/>
    </xf>
    <xf numFmtId="37" fontId="19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vertical="center" wrapText="1"/>
    </xf>
    <xf numFmtId="37" fontId="12" fillId="0" borderId="0" xfId="0" applyNumberFormat="1" applyFont="1" applyAlignment="1">
      <alignment horizontal="right" vertical="center" wrapText="1"/>
    </xf>
    <xf numFmtId="168" fontId="9" fillId="5" borderId="5" xfId="0" applyNumberFormat="1" applyFont="1" applyFill="1" applyBorder="1" applyAlignment="1">
      <alignment horizontal="right" vertical="center" wrapText="1"/>
    </xf>
    <xf numFmtId="168" fontId="9" fillId="5" borderId="4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4" fillId="0" borderId="9" xfId="0" applyFont="1" applyBorder="1"/>
    <xf numFmtId="0" fontId="12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37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9" fillId="5" borderId="5" xfId="0" applyNumberFormat="1" applyFont="1" applyFill="1" applyBorder="1" applyAlignment="1">
      <alignment horizontal="right" vertical="center" wrapText="1"/>
    </xf>
    <xf numFmtId="165" fontId="9" fillId="5" borderId="5" xfId="0" applyNumberFormat="1" applyFont="1" applyFill="1" applyBorder="1" applyAlignment="1">
      <alignment horizontal="right" vertical="center" wrapText="1"/>
    </xf>
    <xf numFmtId="164" fontId="9" fillId="5" borderId="4" xfId="0" applyNumberFormat="1" applyFont="1" applyFill="1" applyBorder="1" applyAlignment="1">
      <alignment horizontal="right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0" fontId="4" fillId="0" borderId="11" xfId="0" applyFont="1" applyBorder="1"/>
    <xf numFmtId="0" fontId="12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11" fillId="9" borderId="0" xfId="0" applyFont="1" applyFill="1" applyAlignment="1">
      <alignment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5" fontId="19" fillId="0" borderId="12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170" fontId="4" fillId="0" borderId="11" xfId="0" applyNumberFormat="1" applyFont="1" applyBorder="1" applyAlignment="1">
      <alignment horizontal="right" vertical="center" wrapText="1"/>
    </xf>
    <xf numFmtId="165" fontId="4" fillId="0" borderId="11" xfId="0" applyNumberFormat="1" applyFont="1" applyBorder="1" applyAlignment="1">
      <alignment horizontal="right" vertical="center" wrapText="1"/>
    </xf>
    <xf numFmtId="0" fontId="4" fillId="0" borderId="13" xfId="0" applyFont="1" applyBorder="1"/>
    <xf numFmtId="0" fontId="12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5" fontId="19" fillId="0" borderId="14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164" fontId="19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/>
    <xf numFmtId="0" fontId="12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0" fontId="11" fillId="11" borderId="0" xfId="0" applyFont="1" applyFill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5" fontId="19" fillId="0" borderId="16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12" fillId="0" borderId="1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9" fillId="5" borderId="4" xfId="0" applyNumberFormat="1" applyFont="1" applyFill="1" applyBorder="1" applyAlignment="1">
      <alignment horizontal="right" vertical="center" wrapText="1"/>
    </xf>
    <xf numFmtId="165" fontId="22" fillId="0" borderId="16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6" fontId="15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9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5" borderId="5" xfId="1" applyNumberFormat="1" applyFont="1" applyFill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5" fontId="9" fillId="0" borderId="4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5" fontId="4" fillId="0" borderId="8" xfId="1" applyNumberFormat="1" applyFont="1" applyBorder="1" applyAlignment="1">
      <alignment horizontal="right" vertical="center" wrapText="1"/>
    </xf>
    <xf numFmtId="43" fontId="9" fillId="0" borderId="0" xfId="1" applyFont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/>
    </xf>
    <xf numFmtId="172" fontId="9" fillId="0" borderId="0" xfId="1" applyNumberFormat="1" applyFont="1" applyAlignment="1">
      <alignment horizontal="right" vertical="center" wrapText="1"/>
    </xf>
    <xf numFmtId="172" fontId="9" fillId="0" borderId="2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3" fontId="23" fillId="0" borderId="3" xfId="0" applyNumberFormat="1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3" fontId="25" fillId="6" borderId="1" xfId="0" applyNumberFormat="1" applyFont="1" applyFill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0" fontId="24" fillId="0" borderId="4" xfId="0" applyFont="1" applyBorder="1" applyAlignment="1">
      <alignment vertical="center" wrapText="1"/>
    </xf>
    <xf numFmtId="3" fontId="24" fillId="0" borderId="4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1" applyNumberFormat="1" applyFont="1" applyAlignment="1">
      <alignment vertical="center"/>
    </xf>
    <xf numFmtId="164" fontId="31" fillId="0" borderId="0" xfId="1" applyNumberFormat="1" applyFont="1" applyFill="1" applyBorder="1" applyAlignment="1">
      <alignment horizontal="center" vertical="center" wrapText="1"/>
    </xf>
    <xf numFmtId="164" fontId="31" fillId="0" borderId="0" xfId="1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4" fontId="33" fillId="0" borderId="21" xfId="1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wrapText="1"/>
    </xf>
    <xf numFmtId="164" fontId="33" fillId="0" borderId="0" xfId="1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22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33" fillId="12" borderId="23" xfId="0" applyFont="1" applyFill="1" applyBorder="1" applyAlignment="1">
      <alignment vertical="center"/>
    </xf>
    <xf numFmtId="9" fontId="28" fillId="0" borderId="0" xfId="3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33" fillId="4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64" fontId="36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4" fontId="40" fillId="0" borderId="0" xfId="0" applyNumberFormat="1" applyFont="1" applyAlignment="1">
      <alignment vertical="center"/>
    </xf>
    <xf numFmtId="167" fontId="40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164" fontId="40" fillId="0" borderId="0" xfId="1" applyNumberFormat="1" applyFont="1" applyAlignment="1">
      <alignment vertical="center"/>
    </xf>
    <xf numFmtId="165" fontId="40" fillId="0" borderId="0" xfId="1" applyNumberFormat="1" applyFont="1" applyAlignment="1">
      <alignment vertical="center"/>
    </xf>
    <xf numFmtId="5" fontId="40" fillId="0" borderId="0" xfId="0" applyNumberFormat="1" applyFont="1" applyAlignment="1">
      <alignment vertical="center"/>
    </xf>
    <xf numFmtId="173" fontId="43" fillId="0" borderId="0" xfId="1" applyNumberFormat="1" applyFont="1" applyAlignment="1">
      <alignment vertical="center"/>
    </xf>
    <xf numFmtId="43" fontId="40" fillId="0" borderId="0" xfId="0" applyNumberFormat="1" applyFont="1" applyAlignment="1">
      <alignment vertical="center"/>
    </xf>
    <xf numFmtId="164" fontId="32" fillId="0" borderId="22" xfId="1" applyNumberFormat="1" applyFont="1" applyBorder="1" applyAlignment="1">
      <alignment vertical="center"/>
    </xf>
    <xf numFmtId="43" fontId="32" fillId="0" borderId="22" xfId="1" applyFont="1" applyBorder="1" applyAlignment="1">
      <alignment vertical="center"/>
    </xf>
    <xf numFmtId="164" fontId="32" fillId="0" borderId="23" xfId="1" applyNumberFormat="1" applyFont="1" applyBorder="1" applyAlignment="1">
      <alignment vertical="center"/>
    </xf>
    <xf numFmtId="164" fontId="33" fillId="12" borderId="23" xfId="1" applyNumberFormat="1" applyFont="1" applyFill="1" applyBorder="1" applyAlignment="1">
      <alignment vertical="center"/>
    </xf>
    <xf numFmtId="164" fontId="33" fillId="4" borderId="0" xfId="1" applyNumberFormat="1" applyFont="1" applyFill="1" applyBorder="1" applyAlignment="1">
      <alignment vertical="center"/>
    </xf>
    <xf numFmtId="164" fontId="32" fillId="4" borderId="0" xfId="1" applyNumberFormat="1" applyFont="1" applyFill="1" applyBorder="1" applyAlignment="1">
      <alignment vertical="center"/>
    </xf>
    <xf numFmtId="165" fontId="12" fillId="0" borderId="4" xfId="0" applyNumberFormat="1" applyFont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164" fontId="31" fillId="2" borderId="18" xfId="1" applyNumberFormat="1" applyFont="1" applyFill="1" applyBorder="1" applyAlignment="1">
      <alignment horizontal="center" vertical="center" wrapText="1"/>
    </xf>
    <xf numFmtId="164" fontId="31" fillId="2" borderId="19" xfId="1" applyNumberFormat="1" applyFont="1" applyFill="1" applyBorder="1" applyAlignment="1">
      <alignment horizontal="center" vertical="center" wrapText="1"/>
    </xf>
    <xf numFmtId="164" fontId="31" fillId="2" borderId="20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IV-trim  2002" xfId="2" xr:uid="{ACB3893E-E5CF-43C1-9A98-3303038BDE3E}"/>
    <cellStyle name="Percent" xfId="3" builtinId="5"/>
  </cellStyles>
  <dxfs count="0"/>
  <tableStyles count="0" defaultTableStyle="TableStyleMedium2" defaultPivotStyle="PivotStyleLight16"/>
  <colors>
    <mruColors>
      <color rgb="FF97999B"/>
      <color rgb="FFEB262C"/>
      <color rgb="FF283583"/>
      <color rgb="FF1B70B5"/>
      <color rgb="FFF58220"/>
      <color rgb="FFFFB500"/>
      <color rgb="FFF2F2F2"/>
      <color rgb="FF862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07-4229-BC85-162163532A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07-4229-BC85-162163532A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07-4229-BC85-162163532A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07-4229-BC85-162163532A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07-4229-BC85-162163532A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B707-4229-BC85-162163532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C69E3-3F6A-4A80-8159-AE093E5D4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>
        <row r="17">
          <cell r="Y17">
            <v>1879.5511770509661</v>
          </cell>
        </row>
        <row r="18">
          <cell r="Y18">
            <v>133.38419147254217</v>
          </cell>
        </row>
        <row r="19">
          <cell r="Y19">
            <v>182.20470504467983</v>
          </cell>
        </row>
        <row r="20">
          <cell r="Y20">
            <v>395.11105910209466</v>
          </cell>
        </row>
        <row r="21">
          <cell r="Y21">
            <v>191.5238120507384</v>
          </cell>
        </row>
        <row r="22">
          <cell r="Y22">
            <v>2252.3979934436607</v>
          </cell>
        </row>
        <row r="23">
          <cell r="Y23">
            <v>-127.68688434651693</v>
          </cell>
        </row>
      </sheetData>
      <sheetData sheetId="4">
        <row r="16">
          <cell r="O16">
            <v>483.50515201503788</v>
          </cell>
        </row>
      </sheetData>
      <sheetData sheetId="5">
        <row r="6">
          <cell r="D6">
            <v>99927</v>
          </cell>
        </row>
        <row r="7">
          <cell r="D7">
            <v>11699</v>
          </cell>
        </row>
        <row r="21">
          <cell r="D21">
            <v>2073</v>
          </cell>
        </row>
        <row r="22">
          <cell r="D22">
            <v>14558</v>
          </cell>
        </row>
        <row r="24">
          <cell r="D24">
            <v>12165</v>
          </cell>
        </row>
        <row r="27">
          <cell r="D27">
            <v>138485</v>
          </cell>
        </row>
        <row r="28">
          <cell r="D28">
            <v>81026</v>
          </cell>
        </row>
      </sheetData>
      <sheetData sheetId="6">
        <row r="8">
          <cell r="J8">
            <v>7901.1623844406022</v>
          </cell>
        </row>
        <row r="9">
          <cell r="D9">
            <v>41147.227882543571</v>
          </cell>
        </row>
        <row r="14">
          <cell r="J14">
            <v>67850.821406962859</v>
          </cell>
        </row>
        <row r="15">
          <cell r="J15">
            <v>1698.72401199665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J48"/>
  <sheetViews>
    <sheetView showGridLines="0" topLeftCell="A16" zoomScale="70" zoomScaleNormal="7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384" width="8.7265625" style="1"/>
  </cols>
  <sheetData>
    <row r="2" spans="2:10" ht="21.5" customHeight="1" x14ac:dyDescent="0.45">
      <c r="B2" s="221"/>
      <c r="C2" s="4" t="s">
        <v>22</v>
      </c>
    </row>
    <row r="3" spans="2:10" ht="18" customHeight="1" x14ac:dyDescent="0.45">
      <c r="B3" s="221"/>
      <c r="C3" s="5" t="s">
        <v>23</v>
      </c>
    </row>
    <row r="5" spans="2:10" ht="20" customHeight="1" x14ac:dyDescent="0.45">
      <c r="D5" s="224" t="s">
        <v>136</v>
      </c>
      <c r="E5" s="224"/>
      <c r="F5" s="224"/>
      <c r="G5" s="224"/>
      <c r="H5" s="224"/>
      <c r="I5" s="224"/>
    </row>
    <row r="6" spans="2:10" ht="30" customHeight="1" thickBot="1" x14ac:dyDescent="0.5">
      <c r="D6" s="10">
        <v>2023</v>
      </c>
      <c r="E6" s="10" t="s">
        <v>24</v>
      </c>
      <c r="F6" s="10">
        <v>2022</v>
      </c>
      <c r="G6" s="10" t="s">
        <v>24</v>
      </c>
      <c r="H6" s="10" t="s">
        <v>0</v>
      </c>
      <c r="I6" s="10" t="s">
        <v>33</v>
      </c>
    </row>
    <row r="7" spans="2:10" ht="14.5" customHeight="1" x14ac:dyDescent="0.45">
      <c r="C7" s="6" t="s">
        <v>28</v>
      </c>
      <c r="D7" s="138">
        <v>180011</v>
      </c>
      <c r="E7" s="139">
        <v>100</v>
      </c>
      <c r="F7" s="138">
        <v>147636</v>
      </c>
      <c r="G7" s="139">
        <v>100</v>
      </c>
      <c r="H7" s="139">
        <v>21.9</v>
      </c>
      <c r="I7" s="139">
        <v>12.4</v>
      </c>
      <c r="J7" s="140"/>
    </row>
    <row r="8" spans="2:10" ht="14.5" customHeight="1" x14ac:dyDescent="0.45">
      <c r="C8" s="13" t="s">
        <v>1</v>
      </c>
      <c r="D8" s="69">
        <v>112998</v>
      </c>
      <c r="E8" s="70">
        <v>62.8</v>
      </c>
      <c r="F8" s="69">
        <v>93167</v>
      </c>
      <c r="G8" s="70">
        <v>63.1</v>
      </c>
      <c r="H8" s="70">
        <v>21.3</v>
      </c>
      <c r="I8" s="70"/>
      <c r="J8" s="140"/>
    </row>
    <row r="9" spans="2:10" ht="14.5" customHeight="1" x14ac:dyDescent="0.45">
      <c r="C9" s="18" t="s">
        <v>2</v>
      </c>
      <c r="D9" s="141">
        <v>67013</v>
      </c>
      <c r="E9" s="142">
        <v>37.200000000000003</v>
      </c>
      <c r="F9" s="141">
        <v>54469</v>
      </c>
      <c r="G9" s="142">
        <v>36.9</v>
      </c>
      <c r="H9" s="142">
        <v>23</v>
      </c>
      <c r="I9" s="142"/>
      <c r="J9" s="140"/>
    </row>
    <row r="10" spans="2:10" ht="14.5" customHeight="1" x14ac:dyDescent="0.45">
      <c r="C10" s="7" t="s">
        <v>3</v>
      </c>
      <c r="D10" s="67">
        <v>8628</v>
      </c>
      <c r="E10" s="68">
        <v>4.8</v>
      </c>
      <c r="F10" s="67">
        <v>7294</v>
      </c>
      <c r="G10" s="68">
        <v>4.9000000000000004</v>
      </c>
      <c r="H10" s="68">
        <v>18.3</v>
      </c>
      <c r="I10" s="68"/>
      <c r="J10" s="140"/>
    </row>
    <row r="11" spans="2:10" ht="14.5" customHeight="1" x14ac:dyDescent="0.45">
      <c r="C11" s="7" t="s">
        <v>4</v>
      </c>
      <c r="D11" s="67">
        <v>46098</v>
      </c>
      <c r="E11" s="68">
        <v>25.5</v>
      </c>
      <c r="F11" s="67">
        <v>35272</v>
      </c>
      <c r="G11" s="68">
        <v>23.9</v>
      </c>
      <c r="H11" s="68">
        <v>30.7</v>
      </c>
      <c r="I11" s="68"/>
      <c r="J11" s="140"/>
    </row>
    <row r="12" spans="2:10" ht="14.5" customHeight="1" x14ac:dyDescent="0.45">
      <c r="C12" s="13" t="s">
        <v>29</v>
      </c>
      <c r="D12" s="69">
        <v>-256</v>
      </c>
      <c r="E12" s="70">
        <v>-0.1</v>
      </c>
      <c r="F12" s="69">
        <v>11</v>
      </c>
      <c r="G12" s="70" t="s">
        <v>134</v>
      </c>
      <c r="H12" s="70" t="s">
        <v>135</v>
      </c>
      <c r="I12" s="70"/>
      <c r="J12" s="140"/>
    </row>
    <row r="13" spans="2:10" ht="14.5" customHeight="1" x14ac:dyDescent="0.45">
      <c r="C13" s="18" t="s">
        <v>30</v>
      </c>
      <c r="D13" s="141">
        <v>12543</v>
      </c>
      <c r="E13" s="142">
        <v>7</v>
      </c>
      <c r="F13" s="141">
        <v>11892</v>
      </c>
      <c r="G13" s="142">
        <v>8.1</v>
      </c>
      <c r="H13" s="142">
        <v>5.5</v>
      </c>
      <c r="I13" s="142">
        <v>3.3</v>
      </c>
      <c r="J13" s="140"/>
    </row>
    <row r="14" spans="2:10" ht="14.5" customHeight="1" x14ac:dyDescent="0.45">
      <c r="C14" s="15" t="s">
        <v>5</v>
      </c>
      <c r="D14" s="143">
        <v>251</v>
      </c>
      <c r="E14" s="143"/>
      <c r="F14" s="143">
        <v>-129</v>
      </c>
      <c r="G14" s="144"/>
      <c r="H14" s="144" t="s">
        <v>135</v>
      </c>
      <c r="I14" s="144"/>
      <c r="J14" s="140"/>
    </row>
    <row r="15" spans="2:10" ht="14.5" customHeight="1" x14ac:dyDescent="0.45">
      <c r="C15" s="16" t="s">
        <v>6</v>
      </c>
      <c r="D15" s="145">
        <v>3701</v>
      </c>
      <c r="E15" s="146"/>
      <c r="F15" s="145">
        <v>3940</v>
      </c>
      <c r="G15" s="147"/>
      <c r="H15" s="147">
        <v>-6.1</v>
      </c>
      <c r="I15" s="147"/>
      <c r="J15" s="140"/>
    </row>
    <row r="16" spans="2:10" ht="14.5" customHeight="1" x14ac:dyDescent="0.45">
      <c r="C16" s="7" t="s">
        <v>7</v>
      </c>
      <c r="D16" s="67">
        <v>8523</v>
      </c>
      <c r="E16" s="67"/>
      <c r="F16" s="67">
        <v>737</v>
      </c>
      <c r="G16" s="68"/>
      <c r="H16" s="68" t="s">
        <v>135</v>
      </c>
      <c r="I16" s="68"/>
      <c r="J16" s="140"/>
    </row>
    <row r="17" spans="3:10" ht="14.5" customHeight="1" x14ac:dyDescent="0.45">
      <c r="C17" s="7" t="s">
        <v>8</v>
      </c>
      <c r="D17" s="67">
        <v>-4822</v>
      </c>
      <c r="E17" s="67"/>
      <c r="F17" s="67">
        <v>3203</v>
      </c>
      <c r="G17" s="68"/>
      <c r="H17" s="68" t="s">
        <v>135</v>
      </c>
      <c r="I17" s="68"/>
      <c r="J17" s="140"/>
    </row>
    <row r="18" spans="3:10" ht="14.5" customHeight="1" x14ac:dyDescent="0.45">
      <c r="C18" s="7" t="s">
        <v>9</v>
      </c>
      <c r="D18" s="67">
        <v>2553</v>
      </c>
      <c r="E18" s="67"/>
      <c r="F18" s="67">
        <v>1533</v>
      </c>
      <c r="G18" s="68"/>
      <c r="H18" s="68">
        <v>66.5</v>
      </c>
      <c r="I18" s="68"/>
      <c r="J18" s="140"/>
    </row>
    <row r="19" spans="3:10" ht="14.5" customHeight="1" x14ac:dyDescent="0.45">
      <c r="C19" s="13" t="s">
        <v>10</v>
      </c>
      <c r="D19" s="69">
        <v>314</v>
      </c>
      <c r="E19" s="69"/>
      <c r="F19" s="69">
        <v>801</v>
      </c>
      <c r="G19" s="70"/>
      <c r="H19" s="70">
        <v>-60.8</v>
      </c>
      <c r="I19" s="70"/>
      <c r="J19" s="140"/>
    </row>
    <row r="20" spans="3:10" ht="14.5" customHeight="1" x14ac:dyDescent="0.45">
      <c r="C20" s="15" t="s">
        <v>11</v>
      </c>
      <c r="D20" s="143">
        <v>-1955</v>
      </c>
      <c r="E20" s="143"/>
      <c r="F20" s="143">
        <v>5537</v>
      </c>
      <c r="G20" s="144"/>
      <c r="H20" s="144">
        <v>-135.30000000000001</v>
      </c>
      <c r="I20" s="144"/>
      <c r="J20" s="140"/>
    </row>
    <row r="21" spans="3:10" ht="14.5" customHeight="1" x14ac:dyDescent="0.45">
      <c r="C21" s="7" t="s">
        <v>12</v>
      </c>
      <c r="D21" s="67">
        <v>14247</v>
      </c>
      <c r="E21" s="148"/>
      <c r="F21" s="67">
        <v>6484</v>
      </c>
      <c r="G21" s="68"/>
      <c r="H21" s="68">
        <v>119.7</v>
      </c>
      <c r="I21" s="68"/>
      <c r="J21" s="140"/>
    </row>
    <row r="22" spans="3:10" ht="14.5" customHeight="1" x14ac:dyDescent="0.45">
      <c r="C22" s="7" t="s">
        <v>13</v>
      </c>
      <c r="D22" s="67">
        <v>4328</v>
      </c>
      <c r="E22" s="35"/>
      <c r="F22" s="67">
        <v>2022</v>
      </c>
      <c r="G22" s="35"/>
      <c r="H22" s="68">
        <v>114</v>
      </c>
      <c r="I22" s="68"/>
      <c r="J22" s="140"/>
    </row>
    <row r="23" spans="3:10" ht="14.5" customHeight="1" x14ac:dyDescent="0.45">
      <c r="C23" s="13" t="s">
        <v>31</v>
      </c>
      <c r="D23" s="69">
        <v>-196</v>
      </c>
      <c r="E23" s="69"/>
      <c r="F23" s="69">
        <v>-48</v>
      </c>
      <c r="G23" s="70"/>
      <c r="H23" s="70" t="s">
        <v>135</v>
      </c>
      <c r="I23" s="70"/>
      <c r="J23" s="140"/>
    </row>
    <row r="24" spans="3:10" ht="14.5" customHeight="1" x14ac:dyDescent="0.45">
      <c r="C24" s="18" t="s">
        <v>132</v>
      </c>
      <c r="D24" s="141">
        <v>9723</v>
      </c>
      <c r="E24" s="149"/>
      <c r="F24" s="141">
        <v>4414</v>
      </c>
      <c r="G24" s="149"/>
      <c r="H24" s="142">
        <v>120.3</v>
      </c>
      <c r="I24" s="142"/>
      <c r="J24" s="140"/>
    </row>
    <row r="25" spans="3:10" ht="14.5" customHeight="1" x14ac:dyDescent="0.45">
      <c r="C25" s="13" t="s">
        <v>133</v>
      </c>
      <c r="D25" s="69">
        <v>40606</v>
      </c>
      <c r="E25" s="69"/>
      <c r="F25" s="69">
        <v>1434</v>
      </c>
      <c r="G25" s="70"/>
      <c r="H25" s="70" t="s">
        <v>135</v>
      </c>
      <c r="I25" s="70"/>
      <c r="J25" s="140"/>
    </row>
    <row r="26" spans="3:10" ht="14.5" customHeight="1" x14ac:dyDescent="0.45">
      <c r="C26" s="18" t="s">
        <v>14</v>
      </c>
      <c r="D26" s="141">
        <v>50329</v>
      </c>
      <c r="E26" s="149"/>
      <c r="F26" s="141">
        <v>5848</v>
      </c>
      <c r="G26" s="149"/>
      <c r="H26" s="142" t="s">
        <v>135</v>
      </c>
      <c r="I26" s="142"/>
      <c r="J26" s="140"/>
    </row>
    <row r="27" spans="3:10" ht="14.5" customHeight="1" x14ac:dyDescent="0.45">
      <c r="C27" s="7" t="s">
        <v>15</v>
      </c>
      <c r="D27" s="67">
        <v>48078</v>
      </c>
      <c r="E27" s="153"/>
      <c r="F27" s="67">
        <v>3987</v>
      </c>
      <c r="G27" s="154"/>
      <c r="H27" s="68" t="s">
        <v>135</v>
      </c>
      <c r="I27" s="68"/>
      <c r="J27" s="140"/>
    </row>
    <row r="28" spans="3:10" ht="14.5" customHeight="1" thickBot="1" x14ac:dyDescent="0.5">
      <c r="C28" s="8" t="s">
        <v>16</v>
      </c>
      <c r="D28" s="150">
        <v>2251</v>
      </c>
      <c r="E28" s="150"/>
      <c r="F28" s="150">
        <v>1861</v>
      </c>
      <c r="G28" s="151"/>
      <c r="H28" s="151">
        <v>21</v>
      </c>
      <c r="I28" s="151"/>
      <c r="J28" s="140"/>
    </row>
    <row r="29" spans="3:10" ht="14.5" customHeight="1" x14ac:dyDescent="0.45">
      <c r="C29" s="7"/>
    </row>
    <row r="30" spans="3:10" ht="30" customHeight="1" thickBot="1" x14ac:dyDescent="0.5">
      <c r="C30" s="21" t="s">
        <v>17</v>
      </c>
      <c r="D30" s="20">
        <v>2023</v>
      </c>
      <c r="E30" s="20" t="s">
        <v>24</v>
      </c>
      <c r="F30" s="20">
        <v>2022</v>
      </c>
      <c r="G30" s="20" t="s">
        <v>24</v>
      </c>
      <c r="H30" s="20" t="s">
        <v>0</v>
      </c>
      <c r="I30" s="20" t="s">
        <v>33</v>
      </c>
    </row>
    <row r="31" spans="3:10" ht="14.5" customHeight="1" x14ac:dyDescent="0.45">
      <c r="C31" s="17" t="s">
        <v>18</v>
      </c>
      <c r="D31" s="31">
        <v>12543</v>
      </c>
      <c r="E31" s="22">
        <v>7</v>
      </c>
      <c r="F31" s="31">
        <v>11892</v>
      </c>
      <c r="G31" s="129">
        <v>8.1</v>
      </c>
      <c r="H31" s="129">
        <v>5.5</v>
      </c>
      <c r="I31" s="155">
        <v>3.5</v>
      </c>
    </row>
    <row r="32" spans="3:10" ht="14.5" customHeight="1" x14ac:dyDescent="0.45">
      <c r="C32" s="7" t="s">
        <v>19</v>
      </c>
      <c r="D32" s="32">
        <v>8272</v>
      </c>
      <c r="E32" s="130">
        <v>4.5999999999999996</v>
      </c>
      <c r="F32" s="32">
        <v>6470</v>
      </c>
      <c r="G32" s="130">
        <v>4.4000000000000004</v>
      </c>
      <c r="H32" s="130">
        <v>27.9</v>
      </c>
      <c r="I32" s="156"/>
    </row>
    <row r="33" spans="3:10" ht="14.5" customHeight="1" x14ac:dyDescent="0.45">
      <c r="C33" s="13" t="s">
        <v>20</v>
      </c>
      <c r="D33" s="31">
        <v>1342</v>
      </c>
      <c r="E33" s="129">
        <v>0.7</v>
      </c>
      <c r="F33" s="31">
        <v>1332</v>
      </c>
      <c r="G33" s="129">
        <v>0.8</v>
      </c>
      <c r="H33" s="129">
        <v>0.8</v>
      </c>
      <c r="I33" s="155"/>
    </row>
    <row r="34" spans="3:10" ht="14.5" customHeight="1" x14ac:dyDescent="0.45">
      <c r="C34" s="18" t="s">
        <v>137</v>
      </c>
      <c r="D34" s="33">
        <v>22157</v>
      </c>
      <c r="E34" s="131">
        <v>12.3</v>
      </c>
      <c r="F34" s="33">
        <v>19694</v>
      </c>
      <c r="G34" s="131">
        <v>13.3</v>
      </c>
      <c r="H34" s="131">
        <v>12.5</v>
      </c>
      <c r="I34" s="157">
        <v>5.2</v>
      </c>
    </row>
    <row r="35" spans="3:10" ht="14.5" customHeight="1" thickBot="1" x14ac:dyDescent="0.5">
      <c r="C35" s="8" t="s">
        <v>32</v>
      </c>
      <c r="D35" s="30">
        <v>5080</v>
      </c>
      <c r="E35" s="12"/>
      <c r="F35" s="30">
        <v>6092</v>
      </c>
      <c r="G35" s="12"/>
      <c r="H35" s="220">
        <v>-16.600000000000001</v>
      </c>
      <c r="I35" s="12"/>
    </row>
    <row r="37" spans="3:10" ht="14.5" customHeight="1" x14ac:dyDescent="0.45">
      <c r="C37" s="223" t="s">
        <v>34</v>
      </c>
      <c r="D37" s="223"/>
      <c r="E37" s="223"/>
      <c r="F37" s="223"/>
      <c r="G37" s="223"/>
      <c r="H37" s="223"/>
      <c r="I37" s="223"/>
      <c r="J37" s="23"/>
    </row>
    <row r="38" spans="3:10" ht="14.5" customHeight="1" x14ac:dyDescent="0.45">
      <c r="C38" s="222" t="s">
        <v>35</v>
      </c>
      <c r="D38" s="222"/>
      <c r="E38" s="222"/>
      <c r="F38" s="222"/>
      <c r="G38" s="222"/>
      <c r="H38" s="222"/>
      <c r="I38" s="222"/>
      <c r="J38" s="24"/>
    </row>
    <row r="39" spans="3:10" ht="14.5" customHeight="1" x14ac:dyDescent="0.45">
      <c r="C39" s="222" t="s">
        <v>36</v>
      </c>
      <c r="D39" s="222"/>
      <c r="E39" s="222"/>
      <c r="F39" s="222"/>
      <c r="G39" s="222"/>
      <c r="H39" s="222"/>
      <c r="I39" s="222"/>
      <c r="J39" s="24"/>
    </row>
    <row r="40" spans="3:10" ht="14.5" customHeight="1" x14ac:dyDescent="0.45">
      <c r="C40" s="222" t="s">
        <v>130</v>
      </c>
      <c r="D40" s="222"/>
      <c r="E40" s="222"/>
      <c r="F40" s="222"/>
      <c r="G40" s="222"/>
      <c r="H40" s="222"/>
      <c r="I40" s="222"/>
      <c r="J40" s="24"/>
    </row>
    <row r="41" spans="3:10" ht="14.5" customHeight="1" x14ac:dyDescent="0.45">
      <c r="C41" s="222" t="s">
        <v>131</v>
      </c>
      <c r="D41" s="222"/>
      <c r="E41" s="222"/>
      <c r="F41" s="222"/>
      <c r="G41" s="222"/>
      <c r="H41" s="222"/>
      <c r="I41" s="222"/>
      <c r="J41" s="24"/>
    </row>
    <row r="44" spans="3:10" x14ac:dyDescent="0.45">
      <c r="C44" s="169"/>
    </row>
    <row r="45" spans="3:10" x14ac:dyDescent="0.45">
      <c r="C45" s="169"/>
    </row>
    <row r="46" spans="3:10" x14ac:dyDescent="0.45">
      <c r="C46" s="169"/>
    </row>
    <row r="47" spans="3:10" x14ac:dyDescent="0.45">
      <c r="C47" s="169"/>
    </row>
    <row r="48" spans="3:10" x14ac:dyDescent="0.45">
      <c r="C48" s="169"/>
    </row>
  </sheetData>
  <mergeCells count="7">
    <mergeCell ref="B2:B3"/>
    <mergeCell ref="C41:I41"/>
    <mergeCell ref="C37:I37"/>
    <mergeCell ref="C38:I38"/>
    <mergeCell ref="C39:I39"/>
    <mergeCell ref="C40:I40"/>
    <mergeCell ref="D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="70" zoomScaleNormal="7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21"/>
      <c r="C2" s="4" t="s">
        <v>37</v>
      </c>
    </row>
    <row r="3" spans="2:6" ht="18" customHeight="1" x14ac:dyDescent="0.45">
      <c r="B3" s="221"/>
      <c r="C3" s="5" t="s">
        <v>23</v>
      </c>
    </row>
    <row r="5" spans="2:6" ht="24.5" customHeight="1" thickBot="1" x14ac:dyDescent="0.5">
      <c r="C5" s="9" t="s">
        <v>38</v>
      </c>
      <c r="D5" s="158">
        <v>45008</v>
      </c>
      <c r="E5" s="158">
        <v>44917</v>
      </c>
      <c r="F5" s="20" t="s">
        <v>128</v>
      </c>
    </row>
    <row r="6" spans="2:6" ht="14.5" customHeight="1" x14ac:dyDescent="0.45">
      <c r="C6" s="7" t="s">
        <v>39</v>
      </c>
      <c r="D6" s="170">
        <v>99927</v>
      </c>
      <c r="E6" s="170">
        <v>83439</v>
      </c>
      <c r="F6" s="171">
        <v>19.8</v>
      </c>
    </row>
    <row r="7" spans="2:6" ht="14.5" customHeight="1" x14ac:dyDescent="0.45">
      <c r="C7" s="7" t="s">
        <v>40</v>
      </c>
      <c r="D7" s="172">
        <v>11699</v>
      </c>
      <c r="E7" s="173">
        <v>51</v>
      </c>
      <c r="F7" s="173" t="s">
        <v>135</v>
      </c>
    </row>
    <row r="8" spans="2:6" ht="14.5" customHeight="1" x14ac:dyDescent="0.45">
      <c r="C8" s="7" t="s">
        <v>41</v>
      </c>
      <c r="D8" s="172">
        <v>40976</v>
      </c>
      <c r="E8" s="172">
        <v>45527</v>
      </c>
      <c r="F8" s="116">
        <v>-10</v>
      </c>
    </row>
    <row r="9" spans="2:6" ht="14.5" customHeight="1" x14ac:dyDescent="0.45">
      <c r="C9" s="7" t="s">
        <v>42</v>
      </c>
      <c r="D9" s="172">
        <v>61312</v>
      </c>
      <c r="E9" s="172">
        <v>62224</v>
      </c>
      <c r="F9" s="116">
        <v>-1.5</v>
      </c>
    </row>
    <row r="10" spans="2:6" ht="14.5" customHeight="1" x14ac:dyDescent="0.45">
      <c r="C10" s="7" t="s">
        <v>138</v>
      </c>
      <c r="D10" s="172">
        <v>86167</v>
      </c>
      <c r="E10" s="173" t="s">
        <v>134</v>
      </c>
      <c r="F10" s="173" t="s">
        <v>135</v>
      </c>
    </row>
    <row r="11" spans="2:6" ht="14.5" customHeight="1" x14ac:dyDescent="0.45">
      <c r="C11" s="7" t="s">
        <v>43</v>
      </c>
      <c r="D11" s="172">
        <v>34034</v>
      </c>
      <c r="E11" s="172">
        <v>35208</v>
      </c>
      <c r="F11" s="116">
        <v>-3.3</v>
      </c>
    </row>
    <row r="12" spans="2:6" ht="14.5" customHeight="1" x14ac:dyDescent="0.45">
      <c r="C12" s="7" t="s">
        <v>44</v>
      </c>
      <c r="D12" s="172">
        <v>334115</v>
      </c>
      <c r="E12" s="172">
        <v>226449</v>
      </c>
      <c r="F12" s="173">
        <v>47.5</v>
      </c>
    </row>
    <row r="13" spans="2:6" ht="14.5" customHeight="1" x14ac:dyDescent="0.45">
      <c r="C13" s="7" t="s">
        <v>45</v>
      </c>
      <c r="D13" s="172">
        <v>14339</v>
      </c>
      <c r="E13" s="172">
        <v>103669</v>
      </c>
      <c r="F13" s="116">
        <v>-86.2</v>
      </c>
    </row>
    <row r="14" spans="2:6" ht="14.5" customHeight="1" x14ac:dyDescent="0.45">
      <c r="C14" s="7" t="s">
        <v>46</v>
      </c>
      <c r="D14" s="172">
        <v>131501</v>
      </c>
      <c r="E14" s="172">
        <v>134001</v>
      </c>
      <c r="F14" s="116">
        <v>-1.9</v>
      </c>
    </row>
    <row r="15" spans="2:6" ht="14.5" customHeight="1" x14ac:dyDescent="0.45">
      <c r="C15" s="7" t="s">
        <v>47</v>
      </c>
      <c r="D15" s="172">
        <v>186665</v>
      </c>
      <c r="E15" s="172">
        <v>83966</v>
      </c>
      <c r="F15" s="173">
        <v>122.3</v>
      </c>
    </row>
    <row r="16" spans="2:6" ht="14.5" customHeight="1" x14ac:dyDescent="0.45">
      <c r="C16" s="7" t="s">
        <v>50</v>
      </c>
      <c r="D16" s="172">
        <v>83730</v>
      </c>
      <c r="E16" s="172">
        <v>190772</v>
      </c>
      <c r="F16" s="116">
        <v>-56.1</v>
      </c>
    </row>
    <row r="17" spans="3:6" ht="14.5" customHeight="1" x14ac:dyDescent="0.45">
      <c r="C17" s="13" t="s">
        <v>48</v>
      </c>
      <c r="D17" s="178">
        <v>60342</v>
      </c>
      <c r="E17" s="178">
        <v>59958</v>
      </c>
      <c r="F17" s="177">
        <v>0.6</v>
      </c>
    </row>
    <row r="18" spans="3:6" ht="14.5" customHeight="1" thickBot="1" x14ac:dyDescent="0.5">
      <c r="C18" s="19" t="s">
        <v>49</v>
      </c>
      <c r="D18" s="174">
        <v>810692</v>
      </c>
      <c r="E18" s="174">
        <v>798815</v>
      </c>
      <c r="F18" s="179">
        <v>1.5</v>
      </c>
    </row>
    <row r="19" spans="3:6" x14ac:dyDescent="0.45">
      <c r="D19" s="140"/>
      <c r="E19" s="140"/>
      <c r="F19" s="140"/>
    </row>
    <row r="20" spans="3:6" ht="24.5" customHeight="1" thickBot="1" x14ac:dyDescent="0.5">
      <c r="C20" s="9" t="s">
        <v>51</v>
      </c>
      <c r="D20" s="152"/>
      <c r="E20" s="152"/>
      <c r="F20" s="152"/>
    </row>
    <row r="21" spans="3:6" ht="14.5" customHeight="1" x14ac:dyDescent="0.45">
      <c r="C21" s="6" t="s">
        <v>52</v>
      </c>
      <c r="D21" s="161">
        <v>2073</v>
      </c>
      <c r="E21" s="161">
        <v>1862</v>
      </c>
      <c r="F21" s="162">
        <v>11.3</v>
      </c>
    </row>
    <row r="22" spans="3:6" ht="14.5" customHeight="1" x14ac:dyDescent="0.45">
      <c r="C22" s="7" t="s">
        <v>53</v>
      </c>
      <c r="D22" s="81">
        <v>14558</v>
      </c>
      <c r="E22" s="81">
        <v>14471</v>
      </c>
      <c r="F22" s="116">
        <v>0.6</v>
      </c>
    </row>
    <row r="23" spans="3:6" ht="14.5" customHeight="1" x14ac:dyDescent="0.45">
      <c r="C23" s="7" t="s">
        <v>54</v>
      </c>
      <c r="D23" s="81">
        <v>2141</v>
      </c>
      <c r="E23" s="81">
        <v>2075</v>
      </c>
      <c r="F23" s="116">
        <v>3.2</v>
      </c>
    </row>
    <row r="24" spans="3:6" ht="14.5" customHeight="1" x14ac:dyDescent="0.45">
      <c r="C24" s="7" t="s">
        <v>55</v>
      </c>
      <c r="D24" s="81">
        <v>12165</v>
      </c>
      <c r="E24" s="81">
        <v>12095</v>
      </c>
      <c r="F24" s="116">
        <v>0.6</v>
      </c>
    </row>
    <row r="25" spans="3:6" ht="14.5" customHeight="1" x14ac:dyDescent="0.45">
      <c r="C25" s="7" t="s">
        <v>56</v>
      </c>
      <c r="D25" s="81">
        <v>157693</v>
      </c>
      <c r="E25" s="81">
        <v>144411</v>
      </c>
      <c r="F25" s="116">
        <v>9.1999999999999993</v>
      </c>
    </row>
    <row r="26" spans="3:6" ht="14.5" customHeight="1" x14ac:dyDescent="0.45">
      <c r="C26" s="7" t="s">
        <v>57</v>
      </c>
      <c r="D26" s="81">
        <v>188630</v>
      </c>
      <c r="E26" s="81">
        <v>174914</v>
      </c>
      <c r="F26" s="116">
        <v>7.8</v>
      </c>
    </row>
    <row r="27" spans="3:6" ht="14.5" customHeight="1" x14ac:dyDescent="0.45">
      <c r="C27" s="7" t="s">
        <v>64</v>
      </c>
      <c r="D27" s="81">
        <v>138485</v>
      </c>
      <c r="E27" s="81">
        <v>170989</v>
      </c>
      <c r="F27" s="116">
        <v>-19</v>
      </c>
    </row>
    <row r="28" spans="3:6" ht="14.5" customHeight="1" x14ac:dyDescent="0.45">
      <c r="C28" s="7" t="s">
        <v>58</v>
      </c>
      <c r="D28" s="81">
        <v>81026</v>
      </c>
      <c r="E28" s="81">
        <v>81222</v>
      </c>
      <c r="F28" s="116">
        <v>-0.2</v>
      </c>
    </row>
    <row r="29" spans="3:6" ht="14.5" customHeight="1" x14ac:dyDescent="0.45">
      <c r="C29" s="7" t="s">
        <v>59</v>
      </c>
      <c r="D29" s="81">
        <v>7197</v>
      </c>
      <c r="E29" s="81">
        <v>7048</v>
      </c>
      <c r="F29" s="116">
        <v>2.1</v>
      </c>
    </row>
    <row r="30" spans="3:6" ht="14.5" customHeight="1" x14ac:dyDescent="0.45">
      <c r="C30" s="13" t="s">
        <v>60</v>
      </c>
      <c r="D30" s="159">
        <v>34214</v>
      </c>
      <c r="E30" s="159">
        <v>26841</v>
      </c>
      <c r="F30" s="160">
        <v>27.5</v>
      </c>
    </row>
    <row r="31" spans="3:6" ht="14.5" customHeight="1" x14ac:dyDescent="0.45">
      <c r="C31" s="7" t="s">
        <v>61</v>
      </c>
      <c r="D31" s="81">
        <v>449552</v>
      </c>
      <c r="E31" s="81">
        <v>461014</v>
      </c>
      <c r="F31" s="116">
        <v>-2.5</v>
      </c>
    </row>
    <row r="32" spans="3:6" ht="14.5" customHeight="1" x14ac:dyDescent="0.45">
      <c r="C32" s="13" t="s">
        <v>62</v>
      </c>
      <c r="D32" s="159">
        <v>361140</v>
      </c>
      <c r="E32" s="159">
        <v>337801</v>
      </c>
      <c r="F32" s="160">
        <v>6.9</v>
      </c>
    </row>
    <row r="33" spans="3:6" ht="14.5" customHeight="1" thickBot="1" x14ac:dyDescent="0.5">
      <c r="C33" s="19" t="s">
        <v>63</v>
      </c>
      <c r="D33" s="152">
        <v>810692</v>
      </c>
      <c r="E33" s="152">
        <v>798815</v>
      </c>
      <c r="F33" s="176">
        <v>1.5</v>
      </c>
    </row>
    <row r="35" spans="3:6" ht="24.5" customHeight="1" x14ac:dyDescent="0.45">
      <c r="C35" s="34"/>
      <c r="D35" s="225" t="s">
        <v>139</v>
      </c>
      <c r="E35" s="225"/>
    </row>
    <row r="36" spans="3:6" ht="24.5" customHeight="1" thickBot="1" x14ac:dyDescent="0.5">
      <c r="C36" s="9" t="s">
        <v>78</v>
      </c>
      <c r="D36" s="20" t="s">
        <v>65</v>
      </c>
      <c r="E36" s="20" t="s">
        <v>66</v>
      </c>
    </row>
    <row r="37" spans="3:6" ht="14.5" customHeight="1" x14ac:dyDescent="0.45">
      <c r="C37" s="7" t="s">
        <v>67</v>
      </c>
      <c r="D37" s="11"/>
      <c r="E37" s="11"/>
    </row>
    <row r="38" spans="3:6" ht="14.5" customHeight="1" x14ac:dyDescent="0.45">
      <c r="C38" s="7" t="s">
        <v>68</v>
      </c>
      <c r="D38" s="35">
        <v>0.56200000000000006</v>
      </c>
      <c r="E38" s="35">
        <v>7.8E-2</v>
      </c>
    </row>
    <row r="39" spans="3:6" ht="14.5" customHeight="1" x14ac:dyDescent="0.45">
      <c r="C39" s="7" t="s">
        <v>69</v>
      </c>
      <c r="D39" s="35">
        <v>0.11799999999999999</v>
      </c>
      <c r="E39" s="35">
        <v>4.5999999999999999E-2</v>
      </c>
    </row>
    <row r="40" spans="3:6" ht="14.5" customHeight="1" x14ac:dyDescent="0.45">
      <c r="C40" s="7" t="s">
        <v>70</v>
      </c>
      <c r="D40" s="35">
        <v>0.20100000000000001</v>
      </c>
      <c r="E40" s="35">
        <v>1.4999999999999999E-2</v>
      </c>
    </row>
    <row r="41" spans="3:6" ht="14.5" customHeight="1" x14ac:dyDescent="0.45">
      <c r="C41" s="7" t="s">
        <v>129</v>
      </c>
      <c r="D41" s="35">
        <v>7.0000000000000001E-3</v>
      </c>
      <c r="E41" s="35">
        <v>8.9999999999999993E-3</v>
      </c>
    </row>
    <row r="42" spans="3:6" ht="14.5" customHeight="1" x14ac:dyDescent="0.45">
      <c r="C42" s="7" t="s">
        <v>71</v>
      </c>
      <c r="D42" s="35">
        <v>6.0000000000000001E-3</v>
      </c>
      <c r="E42" s="35">
        <v>6.6000000000000003E-2</v>
      </c>
    </row>
    <row r="43" spans="3:6" ht="14.5" customHeight="1" x14ac:dyDescent="0.45">
      <c r="C43" s="7" t="s">
        <v>72</v>
      </c>
      <c r="D43" s="35">
        <v>0</v>
      </c>
      <c r="E43" s="35">
        <v>0</v>
      </c>
    </row>
    <row r="44" spans="3:6" ht="14.5" customHeight="1" x14ac:dyDescent="0.45">
      <c r="C44" s="7" t="s">
        <v>73</v>
      </c>
      <c r="D44" s="35">
        <v>9.2999999999999999E-2</v>
      </c>
      <c r="E44" s="35">
        <v>0.125</v>
      </c>
    </row>
    <row r="45" spans="3:6" ht="14.5" customHeight="1" x14ac:dyDescent="0.45">
      <c r="C45" s="7" t="s">
        <v>74</v>
      </c>
      <c r="D45" s="35">
        <v>1.0999999999999999E-2</v>
      </c>
      <c r="E45" s="35">
        <v>0.1</v>
      </c>
    </row>
    <row r="46" spans="3:6" ht="14.5" customHeight="1" x14ac:dyDescent="0.45">
      <c r="C46" s="7" t="s">
        <v>75</v>
      </c>
      <c r="D46" s="35">
        <v>2E-3</v>
      </c>
      <c r="E46" s="35">
        <v>6.3E-2</v>
      </c>
    </row>
    <row r="47" spans="3:6" ht="14.5" customHeight="1" x14ac:dyDescent="0.45">
      <c r="C47" s="13" t="s">
        <v>76</v>
      </c>
      <c r="D47" s="132">
        <v>0</v>
      </c>
      <c r="E47" s="132">
        <v>0</v>
      </c>
    </row>
    <row r="48" spans="3:6" ht="14.5" customHeight="1" thickBot="1" x14ac:dyDescent="0.5">
      <c r="C48" s="19" t="s">
        <v>77</v>
      </c>
      <c r="D48" s="175">
        <v>1</v>
      </c>
      <c r="E48" s="175">
        <v>6.6000000000000003E-2</v>
      </c>
    </row>
    <row r="49" spans="3:9" ht="16.5" customHeight="1" x14ac:dyDescent="0.45">
      <c r="C49" s="17"/>
      <c r="D49" s="133"/>
      <c r="E49" s="11"/>
    </row>
    <row r="50" spans="3:9" ht="14.5" customHeight="1" x14ac:dyDescent="0.45">
      <c r="C50" s="7" t="s">
        <v>79</v>
      </c>
      <c r="D50" s="35">
        <v>0.83599999999999997</v>
      </c>
      <c r="E50" s="11"/>
    </row>
    <row r="51" spans="3:9" ht="14.5" customHeight="1" thickBot="1" x14ac:dyDescent="0.5">
      <c r="C51" s="8" t="s">
        <v>80</v>
      </c>
      <c r="D51" s="36">
        <v>0.16400000000000001</v>
      </c>
      <c r="E51" s="11"/>
    </row>
    <row r="53" spans="3:9" ht="24.5" customHeight="1" thickBot="1" x14ac:dyDescent="0.5">
      <c r="C53" s="9" t="s">
        <v>81</v>
      </c>
      <c r="D53" s="20">
        <v>2024</v>
      </c>
      <c r="E53" s="20">
        <v>2025</v>
      </c>
      <c r="F53" s="20">
        <v>2026</v>
      </c>
      <c r="G53" s="20">
        <v>2027</v>
      </c>
      <c r="H53" s="20">
        <v>2028</v>
      </c>
      <c r="I53" s="20" t="s">
        <v>140</v>
      </c>
    </row>
    <row r="54" spans="3:9" x14ac:dyDescent="0.45">
      <c r="C54" s="37" t="s">
        <v>82</v>
      </c>
      <c r="D54" s="35">
        <v>0.10100000000000001</v>
      </c>
      <c r="E54" s="35">
        <v>2E-3</v>
      </c>
      <c r="F54" s="35">
        <v>8.3000000000000004E-2</v>
      </c>
      <c r="G54" s="35">
        <v>9.2999999999999999E-2</v>
      </c>
      <c r="H54" s="35">
        <v>0.10299999999999999</v>
      </c>
      <c r="I54" s="35">
        <v>0.61799999999999999</v>
      </c>
    </row>
    <row r="56" spans="3:9" ht="14.5" customHeight="1" x14ac:dyDescent="0.45">
      <c r="C56" s="222" t="s">
        <v>83</v>
      </c>
      <c r="D56" s="222"/>
      <c r="E56" s="222"/>
      <c r="F56" s="222"/>
      <c r="G56" s="222"/>
      <c r="H56" s="222"/>
      <c r="I56" s="222"/>
    </row>
    <row r="57" spans="3:9" ht="14" customHeight="1" x14ac:dyDescent="0.45">
      <c r="C57" s="222" t="s">
        <v>84</v>
      </c>
      <c r="D57" s="222"/>
      <c r="E57" s="222"/>
      <c r="F57" s="222"/>
      <c r="G57" s="222"/>
      <c r="H57" s="222"/>
      <c r="I57" s="222"/>
    </row>
  </sheetData>
  <mergeCells count="4">
    <mergeCell ref="D35:E35"/>
    <mergeCell ref="C56:I56"/>
    <mergeCell ref="C57:I57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A308-CC06-427A-ACCB-ACF01FAE79D3}">
  <dimension ref="B2:V43"/>
  <sheetViews>
    <sheetView showGridLines="0" tabSelected="1" zoomScale="50" zoomScaleNormal="50" zoomScaleSheetLayoutView="55" workbookViewId="0">
      <selection activeCell="H10" sqref="H10"/>
    </sheetView>
  </sheetViews>
  <sheetFormatPr defaultColWidth="8.7265625" defaultRowHeight="18" x14ac:dyDescent="0.35"/>
  <cols>
    <col min="1" max="1" width="3.453125" style="182" customWidth="1"/>
    <col min="2" max="2" width="48.81640625" style="182" customWidth="1"/>
    <col min="3" max="3" width="30.7265625" style="183" customWidth="1"/>
    <col min="4" max="5" width="27.26953125" style="182" customWidth="1"/>
    <col min="6" max="7" width="4.81640625" style="182" customWidth="1"/>
    <col min="8" max="8" width="57.81640625" style="182" customWidth="1"/>
    <col min="9" max="9" width="23.26953125" style="183" customWidth="1"/>
    <col min="10" max="11" width="23.26953125" style="182" customWidth="1"/>
    <col min="12" max="13" width="8.7265625" style="182"/>
    <col min="14" max="14" width="13.7265625" style="182" customWidth="1"/>
    <col min="15" max="16" width="8.7265625" style="182"/>
    <col min="17" max="17" width="16.1796875" style="182" bestFit="1" customWidth="1"/>
    <col min="18" max="24" width="14.6328125" style="182" customWidth="1"/>
    <col min="25" max="16384" width="8.7265625" style="182"/>
  </cols>
  <sheetData>
    <row r="2" spans="2:14" ht="29.5" x14ac:dyDescent="0.35">
      <c r="B2" s="180" t="s">
        <v>141</v>
      </c>
      <c r="C2" s="181"/>
    </row>
    <row r="3" spans="2:14" ht="26" x14ac:dyDescent="0.35">
      <c r="B3" s="227" t="s">
        <v>142</v>
      </c>
      <c r="C3" s="227"/>
    </row>
    <row r="5" spans="2:14" ht="7" customHeight="1" x14ac:dyDescent="0.35"/>
    <row r="6" spans="2:14" ht="7" customHeight="1" x14ac:dyDescent="0.35"/>
    <row r="7" spans="2:14" ht="56.15" customHeight="1" x14ac:dyDescent="0.35">
      <c r="B7" s="228"/>
      <c r="C7" s="231" t="s">
        <v>143</v>
      </c>
      <c r="D7" s="232"/>
      <c r="E7" s="233"/>
      <c r="H7" s="228"/>
      <c r="I7" s="231" t="s">
        <v>144</v>
      </c>
      <c r="J7" s="232"/>
      <c r="K7" s="233"/>
    </row>
    <row r="8" spans="2:14" ht="8.5" customHeight="1" x14ac:dyDescent="0.35">
      <c r="B8" s="229"/>
      <c r="C8" s="184"/>
      <c r="D8" s="185"/>
      <c r="E8" s="186"/>
      <c r="H8" s="229"/>
      <c r="I8" s="184"/>
      <c r="J8" s="185"/>
      <c r="K8" s="186"/>
    </row>
    <row r="9" spans="2:14" ht="49" customHeight="1" x14ac:dyDescent="0.35">
      <c r="B9" s="230"/>
      <c r="C9" s="187" t="s">
        <v>145</v>
      </c>
      <c r="D9" s="188" t="s">
        <v>146</v>
      </c>
      <c r="E9" s="189" t="s">
        <v>147</v>
      </c>
      <c r="H9" s="230"/>
      <c r="I9" s="187" t="s">
        <v>148</v>
      </c>
      <c r="J9" s="188" t="s">
        <v>146</v>
      </c>
      <c r="K9" s="189" t="s">
        <v>149</v>
      </c>
    </row>
    <row r="10" spans="2:14" ht="6.65" customHeight="1" x14ac:dyDescent="0.35">
      <c r="B10" s="186"/>
      <c r="C10" s="190"/>
      <c r="D10" s="191"/>
      <c r="E10" s="191"/>
      <c r="H10" s="186"/>
      <c r="I10" s="190"/>
      <c r="J10" s="191"/>
      <c r="K10" s="191"/>
    </row>
    <row r="11" spans="2:14" ht="25" x14ac:dyDescent="0.35">
      <c r="B11" s="192" t="s">
        <v>150</v>
      </c>
      <c r="C11" s="213">
        <f>'[1]FMX &amp; KOF Reported P&amp;L Figures'!Y17+'[1]FMX &amp; KOF Reported P&amp;L Figures'!Y18</f>
        <v>2012.9353685235083</v>
      </c>
      <c r="D11" s="214">
        <v>0</v>
      </c>
      <c r="E11" s="213">
        <f t="shared" ref="E11:E16" si="0">C11+D11</f>
        <v>2012.9353685235083</v>
      </c>
      <c r="H11" s="192" t="s">
        <v>151</v>
      </c>
      <c r="I11" s="213">
        <f>I13-I12</f>
        <v>3910.056705545433</v>
      </c>
      <c r="J11" s="214">
        <v>0</v>
      </c>
      <c r="K11" s="213">
        <f>I11-J11</f>
        <v>3910.056705545433</v>
      </c>
    </row>
    <row r="12" spans="2:14" ht="23" x14ac:dyDescent="0.35">
      <c r="B12" s="193" t="s">
        <v>152</v>
      </c>
      <c r="C12" s="213">
        <f>'[1]FMX &amp; KOF Reported P&amp;L Figures'!Y19</f>
        <v>182.20470504467983</v>
      </c>
      <c r="D12" s="215">
        <v>0</v>
      </c>
      <c r="E12" s="213">
        <f t="shared" si="0"/>
        <v>182.20470504467983</v>
      </c>
      <c r="H12" s="193" t="s">
        <v>153</v>
      </c>
      <c r="I12" s="213">
        <f>'[1]KOF BS'!D9/I29</f>
        <v>2282.7865676861902</v>
      </c>
      <c r="J12" s="215">
        <f>-I12</f>
        <v>-2282.7865676861902</v>
      </c>
      <c r="K12" s="213">
        <f>I12+J12</f>
        <v>0</v>
      </c>
    </row>
    <row r="13" spans="2:14" ht="23" x14ac:dyDescent="0.35">
      <c r="B13" s="193" t="s">
        <v>154</v>
      </c>
      <c r="C13" s="213">
        <f>'[1]FMX &amp; KOF Reported P&amp;L Figures'!Y20</f>
        <v>395.11105910209466</v>
      </c>
      <c r="D13" s="215">
        <v>0</v>
      </c>
      <c r="E13" s="213">
        <f t="shared" si="0"/>
        <v>395.11105910209466</v>
      </c>
      <c r="H13" s="194" t="s">
        <v>151</v>
      </c>
      <c r="I13" s="216">
        <f>('[1]FMX BS'!D6+'[1]FMX BS'!D7)/I29</f>
        <v>6192.8432732316232</v>
      </c>
      <c r="J13" s="216">
        <f>SUM(J11:J12)</f>
        <v>-2282.7865676861902</v>
      </c>
      <c r="K13" s="216">
        <f>SUM(K11:K12)</f>
        <v>3910.056705545433</v>
      </c>
    </row>
    <row r="14" spans="2:14" ht="23" x14ac:dyDescent="0.35">
      <c r="B14" s="193" t="s">
        <v>155</v>
      </c>
      <c r="C14" s="213">
        <f>'[1]FMX &amp; KOF Reported P&amp;L Figures'!Y21</f>
        <v>191.5238120507384</v>
      </c>
      <c r="D14" s="215">
        <v>0</v>
      </c>
      <c r="E14" s="213">
        <f t="shared" si="0"/>
        <v>191.5238120507384</v>
      </c>
      <c r="H14" s="193"/>
      <c r="I14" s="215"/>
      <c r="J14" s="215"/>
      <c r="K14" s="213"/>
      <c r="N14" s="203"/>
    </row>
    <row r="15" spans="2:14" ht="25" x14ac:dyDescent="0.35">
      <c r="B15" s="193" t="s">
        <v>156</v>
      </c>
      <c r="C15" s="213">
        <f>'[1]FMX &amp; KOF Reported P&amp;L Figures'!Y22</f>
        <v>2252.3979934436607</v>
      </c>
      <c r="D15" s="215">
        <f>-C15</f>
        <v>-2252.3979934436607</v>
      </c>
      <c r="E15" s="213">
        <f t="shared" si="0"/>
        <v>0</v>
      </c>
      <c r="H15" s="193" t="s">
        <v>157</v>
      </c>
      <c r="I15" s="215">
        <f>(('[1]FMX BS'!D21+'[1]FMX BS'!D22+'[1]FMX BS'!D27)/I29)-I16</f>
        <v>4402.9967383410012</v>
      </c>
      <c r="J15" s="215">
        <v>0</v>
      </c>
      <c r="K15" s="213">
        <f>I15+J15</f>
        <v>4402.9967383410012</v>
      </c>
      <c r="M15" s="195"/>
      <c r="N15" s="203"/>
    </row>
    <row r="16" spans="2:14" ht="25" x14ac:dyDescent="0.35">
      <c r="B16" s="193" t="s">
        <v>158</v>
      </c>
      <c r="C16" s="213">
        <f>'[1]FMX &amp; KOF Reported P&amp;L Figures'!Y23</f>
        <v>-127.68688434651693</v>
      </c>
      <c r="D16" s="215">
        <v>0</v>
      </c>
      <c r="E16" s="213">
        <f t="shared" si="0"/>
        <v>-127.68688434651693</v>
      </c>
      <c r="H16" s="193" t="s">
        <v>159</v>
      </c>
      <c r="I16" s="215">
        <f>('[1]KOF BS'!J8+'[1]KOF BS'!J14)/I29</f>
        <v>4202.6065903691242</v>
      </c>
      <c r="J16" s="215">
        <f>-I16</f>
        <v>-4202.6065903691242</v>
      </c>
      <c r="K16" s="213">
        <f>I16+J16</f>
        <v>0</v>
      </c>
      <c r="N16" s="203"/>
    </row>
    <row r="17" spans="2:14" ht="23" x14ac:dyDescent="0.35">
      <c r="B17" s="194" t="s">
        <v>160</v>
      </c>
      <c r="C17" s="216">
        <f>SUM(C11:C16)</f>
        <v>4906.4860538181647</v>
      </c>
      <c r="D17" s="216">
        <f>SUM(D11:D16)</f>
        <v>-2252.3979934436607</v>
      </c>
      <c r="E17" s="216">
        <f>SUM(E11:E16)</f>
        <v>2654.0880603745045</v>
      </c>
      <c r="H17" s="193" t="s">
        <v>161</v>
      </c>
      <c r="I17" s="215">
        <f>(('[1]FMX BS'!D24+'[1]FMX BS'!D28)/I29)-I18</f>
        <v>5075.8544237449851</v>
      </c>
      <c r="J17" s="215">
        <v>0</v>
      </c>
      <c r="K17" s="213">
        <f>I17+J17</f>
        <v>5075.8544237449851</v>
      </c>
      <c r="N17" s="204">
        <f>I15+I17</f>
        <v>9478.8511620859863</v>
      </c>
    </row>
    <row r="18" spans="2:14" ht="23" x14ac:dyDescent="0.35">
      <c r="B18" s="197"/>
      <c r="C18" s="217"/>
      <c r="D18" s="218"/>
      <c r="E18" s="218"/>
      <c r="H18" s="193" t="s">
        <v>162</v>
      </c>
      <c r="I18" s="215">
        <f>('[1]KOF BS'!J15/I29)</f>
        <v>94.242663633656036</v>
      </c>
      <c r="J18" s="215">
        <f>-I18</f>
        <v>-94.242663633656036</v>
      </c>
      <c r="K18" s="213">
        <f>I18+J18</f>
        <v>0</v>
      </c>
      <c r="N18" s="203"/>
    </row>
    <row r="19" spans="2:14" ht="25" x14ac:dyDescent="0.35">
      <c r="B19" s="193" t="s">
        <v>163</v>
      </c>
      <c r="C19" s="215">
        <v>0</v>
      </c>
      <c r="D19" s="215">
        <f>[1]Dividends!O16</f>
        <v>483.50515201503788</v>
      </c>
      <c r="E19" s="215">
        <f>C19+D19</f>
        <v>483.50515201503788</v>
      </c>
      <c r="H19" s="194" t="s">
        <v>164</v>
      </c>
      <c r="I19" s="216">
        <f>SUM(I15:I18)</f>
        <v>13775.700416088766</v>
      </c>
      <c r="J19" s="216">
        <f>SUM(J15:J18)</f>
        <v>-4296.8492540027801</v>
      </c>
      <c r="K19" s="216">
        <f>SUM(K15:K18)</f>
        <v>9478.8511620859863</v>
      </c>
      <c r="N19" s="203"/>
    </row>
    <row r="20" spans="2:14" ht="23" x14ac:dyDescent="0.35">
      <c r="B20" s="197"/>
      <c r="C20" s="217"/>
      <c r="D20" s="218"/>
      <c r="E20" s="218"/>
      <c r="H20" s="197"/>
      <c r="I20" s="217"/>
      <c r="J20" s="218"/>
      <c r="K20" s="218"/>
      <c r="N20" s="203"/>
    </row>
    <row r="21" spans="2:14" ht="23" x14ac:dyDescent="0.35">
      <c r="B21" s="194" t="s">
        <v>165</v>
      </c>
      <c r="C21" s="216">
        <f>C17+C19</f>
        <v>4906.4860538181647</v>
      </c>
      <c r="D21" s="216">
        <f>D17+D19</f>
        <v>-1768.8928414286229</v>
      </c>
      <c r="E21" s="216">
        <f>E17+E19</f>
        <v>3137.5932123895423</v>
      </c>
      <c r="H21" s="194" t="s">
        <v>166</v>
      </c>
      <c r="I21" s="216">
        <f>I19-I13</f>
        <v>7582.8571428571431</v>
      </c>
      <c r="J21" s="216">
        <f>J19-J13</f>
        <v>-2014.0626863165899</v>
      </c>
      <c r="K21" s="216">
        <f>K19-K13</f>
        <v>5568.7944565405533</v>
      </c>
      <c r="N21" s="205"/>
    </row>
    <row r="22" spans="2:14" ht="4.5" customHeight="1" x14ac:dyDescent="0.35">
      <c r="B22" s="198"/>
      <c r="C22" s="199"/>
      <c r="D22" s="199"/>
      <c r="E22" s="199"/>
      <c r="I22" s="199"/>
      <c r="J22" s="199"/>
      <c r="K22" s="199"/>
      <c r="N22" s="203"/>
    </row>
    <row r="23" spans="2:14" s="201" customFormat="1" ht="23" customHeight="1" x14ac:dyDescent="0.35">
      <c r="B23" s="226" t="s">
        <v>172</v>
      </c>
      <c r="C23" s="226"/>
      <c r="D23" s="226"/>
      <c r="E23" s="226"/>
      <c r="F23" s="226"/>
      <c r="G23" s="226"/>
      <c r="H23" s="226"/>
      <c r="N23" s="206"/>
    </row>
    <row r="24" spans="2:14" s="201" customFormat="1" ht="16.5" customHeight="1" x14ac:dyDescent="0.35">
      <c r="B24" s="200" t="s">
        <v>167</v>
      </c>
      <c r="C24" s="182"/>
      <c r="D24" s="182"/>
      <c r="E24" s="182"/>
      <c r="F24" s="182"/>
      <c r="G24" s="182"/>
      <c r="H24" s="182"/>
      <c r="N24" s="206"/>
    </row>
    <row r="25" spans="2:14" s="201" customFormat="1" ht="16.5" customHeight="1" x14ac:dyDescent="0.35">
      <c r="B25" s="226" t="s">
        <v>168</v>
      </c>
      <c r="C25" s="226"/>
      <c r="D25" s="226"/>
      <c r="E25" s="182"/>
      <c r="F25" s="182"/>
      <c r="G25" s="182"/>
      <c r="H25" s="182"/>
      <c r="N25" s="206"/>
    </row>
    <row r="26" spans="2:14" s="201" customFormat="1" ht="16.5" customHeight="1" x14ac:dyDescent="0.35">
      <c r="B26" s="226" t="s">
        <v>169</v>
      </c>
      <c r="C26" s="226"/>
      <c r="D26" s="226"/>
      <c r="E26" s="226"/>
      <c r="F26" s="226"/>
      <c r="G26" s="226"/>
      <c r="H26" s="182"/>
      <c r="N26" s="206"/>
    </row>
    <row r="27" spans="2:14" s="201" customFormat="1" ht="16.5" customHeight="1" x14ac:dyDescent="0.35">
      <c r="B27" s="200" t="s">
        <v>170</v>
      </c>
      <c r="C27" s="198"/>
      <c r="D27" s="198"/>
      <c r="E27" s="198"/>
      <c r="F27" s="198"/>
      <c r="G27" s="198"/>
      <c r="H27" s="198"/>
      <c r="N27" s="206"/>
    </row>
    <row r="28" spans="2:14" s="201" customFormat="1" ht="16.5" customHeight="1" x14ac:dyDescent="0.35">
      <c r="B28" s="200" t="s">
        <v>171</v>
      </c>
      <c r="C28" s="198"/>
      <c r="D28" s="198"/>
      <c r="E28" s="198"/>
      <c r="F28" s="198"/>
      <c r="G28" s="198"/>
      <c r="H28" s="198"/>
      <c r="I28" s="206"/>
      <c r="J28" s="206"/>
      <c r="K28" s="206"/>
      <c r="L28" s="206"/>
      <c r="M28" s="206"/>
      <c r="N28" s="206"/>
    </row>
    <row r="29" spans="2:14" ht="43.5" customHeight="1" x14ac:dyDescent="0.45">
      <c r="B29" s="198"/>
      <c r="C29" s="182"/>
      <c r="H29" s="201"/>
      <c r="I29" s="207">
        <v>18.024999999999999</v>
      </c>
      <c r="J29" s="203"/>
      <c r="K29" s="203"/>
      <c r="L29" s="203"/>
      <c r="M29" s="203"/>
      <c r="N29" s="203"/>
    </row>
    <row r="30" spans="2:14" ht="16.5" customHeight="1" x14ac:dyDescent="0.35">
      <c r="B30" s="198"/>
      <c r="C30" s="182"/>
      <c r="I30" s="203"/>
      <c r="J30" s="203"/>
      <c r="K30" s="208"/>
      <c r="L30" s="203"/>
      <c r="M30" s="203"/>
      <c r="N30" s="203"/>
    </row>
    <row r="31" spans="2:14" x14ac:dyDescent="0.35">
      <c r="C31" s="182"/>
      <c r="I31" s="204"/>
      <c r="J31" s="203"/>
      <c r="K31" s="209"/>
      <c r="L31" s="203"/>
      <c r="M31" s="203"/>
      <c r="N31" s="203"/>
    </row>
    <row r="32" spans="2:14" ht="29.5" x14ac:dyDescent="0.35">
      <c r="C32" s="182"/>
      <c r="I32" s="210"/>
      <c r="J32" s="203"/>
      <c r="K32" s="211">
        <f>K21/E21</f>
        <v>1.7748618382239061</v>
      </c>
      <c r="L32" s="203"/>
      <c r="M32" s="203"/>
      <c r="N32" s="203"/>
    </row>
    <row r="33" spans="3:22" x14ac:dyDescent="0.35">
      <c r="C33" s="182"/>
      <c r="I33" s="203"/>
      <c r="J33" s="203"/>
      <c r="K33" s="203"/>
      <c r="L33" s="203"/>
      <c r="M33" s="203"/>
      <c r="N33" s="203"/>
    </row>
    <row r="34" spans="3:22" ht="5.5" customHeight="1" x14ac:dyDescent="0.35">
      <c r="C34" s="182"/>
      <c r="I34" s="203"/>
      <c r="J34" s="203"/>
      <c r="K34" s="203"/>
      <c r="L34" s="203"/>
      <c r="M34" s="203"/>
      <c r="N34" s="203"/>
    </row>
    <row r="35" spans="3:22" x14ac:dyDescent="0.35">
      <c r="C35" s="182"/>
      <c r="I35" s="203"/>
      <c r="J35" s="203"/>
      <c r="K35" s="203"/>
      <c r="L35" s="203"/>
      <c r="M35" s="203"/>
      <c r="N35" s="203"/>
    </row>
    <row r="36" spans="3:22" ht="21" customHeight="1" x14ac:dyDescent="0.35">
      <c r="C36" s="182"/>
      <c r="I36" s="203"/>
      <c r="J36" s="203"/>
      <c r="K36" s="203"/>
      <c r="L36" s="203"/>
      <c r="M36" s="203"/>
      <c r="N36" s="203"/>
    </row>
    <row r="37" spans="3:22" x14ac:dyDescent="0.35">
      <c r="C37" s="182"/>
      <c r="I37" s="203"/>
      <c r="J37" s="203"/>
      <c r="K37" s="203"/>
      <c r="L37" s="203"/>
      <c r="M37" s="203"/>
      <c r="N37" s="203"/>
    </row>
    <row r="38" spans="3:22" ht="5.5" customHeight="1" x14ac:dyDescent="0.35">
      <c r="C38" s="182"/>
      <c r="I38" s="203"/>
      <c r="J38" s="203"/>
      <c r="K38" s="203"/>
      <c r="L38" s="203"/>
      <c r="M38" s="203"/>
      <c r="N38" s="203"/>
    </row>
    <row r="39" spans="3:22" x14ac:dyDescent="0.35">
      <c r="C39" s="182"/>
      <c r="I39" s="203"/>
      <c r="J39" s="203"/>
      <c r="K39" s="203"/>
      <c r="L39" s="203"/>
      <c r="M39" s="203"/>
      <c r="N39" s="203"/>
    </row>
    <row r="40" spans="3:22" x14ac:dyDescent="0.35">
      <c r="C40" s="182"/>
      <c r="I40" s="208">
        <f>+'[1]FMX BS'!D21+'[1]FMX BS'!D22+'[1]FMX BS'!D27</f>
        <v>155116</v>
      </c>
      <c r="J40" s="212">
        <f>I40/I29</f>
        <v>8605.6033287101254</v>
      </c>
      <c r="K40" s="203"/>
      <c r="L40" s="203"/>
      <c r="M40" s="203"/>
      <c r="N40" s="203"/>
      <c r="R40" s="202"/>
      <c r="S40" s="202"/>
      <c r="T40" s="202"/>
      <c r="U40" s="202"/>
    </row>
    <row r="41" spans="3:22" x14ac:dyDescent="0.35">
      <c r="I41" s="208"/>
      <c r="J41" s="203"/>
      <c r="K41" s="203"/>
      <c r="L41" s="203"/>
      <c r="M41" s="203"/>
      <c r="N41" s="203"/>
      <c r="R41" s="183"/>
      <c r="S41" s="183"/>
      <c r="T41" s="183"/>
      <c r="U41" s="183"/>
      <c r="V41" s="196"/>
    </row>
    <row r="43" spans="3:22" x14ac:dyDescent="0.35">
      <c r="R43" s="196"/>
      <c r="S43" s="196"/>
      <c r="T43" s="196"/>
      <c r="U43" s="196"/>
      <c r="V43" s="196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J35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384" width="8.7265625" style="1"/>
  </cols>
  <sheetData>
    <row r="2" spans="2:9" ht="21.5" customHeight="1" x14ac:dyDescent="0.45">
      <c r="B2" s="235"/>
      <c r="C2" s="4" t="s">
        <v>184</v>
      </c>
    </row>
    <row r="3" spans="2:9" ht="18" customHeight="1" x14ac:dyDescent="0.45">
      <c r="B3" s="235"/>
      <c r="C3" s="5" t="s">
        <v>23</v>
      </c>
    </row>
    <row r="5" spans="2:9" ht="20" customHeight="1" x14ac:dyDescent="0.45">
      <c r="D5" s="236" t="s">
        <v>136</v>
      </c>
      <c r="E5" s="236"/>
      <c r="F5" s="236"/>
      <c r="G5" s="236"/>
      <c r="H5" s="236"/>
      <c r="I5" s="236"/>
    </row>
    <row r="6" spans="2:9" ht="30" customHeight="1" thickBot="1" x14ac:dyDescent="0.5">
      <c r="C6" s="42"/>
      <c r="D6" s="38">
        <v>2023</v>
      </c>
      <c r="E6" s="38" t="s">
        <v>24</v>
      </c>
      <c r="F6" s="38">
        <v>2022</v>
      </c>
      <c r="G6" s="38" t="s">
        <v>24</v>
      </c>
      <c r="H6" s="38" t="s">
        <v>0</v>
      </c>
      <c r="I6" s="38" t="s">
        <v>33</v>
      </c>
    </row>
    <row r="7" spans="2:9" ht="14.5" customHeight="1" x14ac:dyDescent="0.45">
      <c r="C7" s="7" t="s">
        <v>21</v>
      </c>
      <c r="D7" s="29">
        <v>60871</v>
      </c>
      <c r="E7" s="95">
        <v>100</v>
      </c>
      <c r="F7" s="29">
        <v>49918</v>
      </c>
      <c r="G7" s="95">
        <v>100</v>
      </c>
      <c r="H7" s="27">
        <v>21.9</v>
      </c>
      <c r="I7" s="27">
        <v>21.2</v>
      </c>
    </row>
    <row r="8" spans="2:9" ht="14.5" customHeight="1" x14ac:dyDescent="0.45">
      <c r="C8" s="13" t="s">
        <v>1</v>
      </c>
      <c r="D8" s="28">
        <v>36325</v>
      </c>
      <c r="E8" s="134">
        <v>59.7</v>
      </c>
      <c r="F8" s="28">
        <v>29426</v>
      </c>
      <c r="G8" s="134">
        <v>58.9</v>
      </c>
      <c r="H8" s="26">
        <v>23.4</v>
      </c>
      <c r="I8" s="26"/>
    </row>
    <row r="9" spans="2:9" ht="14.5" customHeight="1" x14ac:dyDescent="0.45">
      <c r="C9" s="45" t="s">
        <v>2</v>
      </c>
      <c r="D9" s="49">
        <v>24546</v>
      </c>
      <c r="E9" s="135">
        <v>40.299999999999997</v>
      </c>
      <c r="F9" s="49">
        <v>20492</v>
      </c>
      <c r="G9" s="135">
        <v>41.1</v>
      </c>
      <c r="H9" s="54">
        <v>19.8</v>
      </c>
      <c r="I9" s="54"/>
    </row>
    <row r="10" spans="2:9" ht="14.5" customHeight="1" x14ac:dyDescent="0.45">
      <c r="C10" s="7" t="s">
        <v>25</v>
      </c>
      <c r="D10" s="29">
        <v>1120</v>
      </c>
      <c r="E10" s="95">
        <v>1.8</v>
      </c>
      <c r="F10" s="29">
        <v>1306</v>
      </c>
      <c r="G10" s="95">
        <v>2.6</v>
      </c>
      <c r="H10" s="27">
        <v>-14.2</v>
      </c>
      <c r="I10" s="27"/>
    </row>
    <row r="11" spans="2:9" ht="14.5" customHeight="1" x14ac:dyDescent="0.45">
      <c r="C11" s="7" t="s">
        <v>26</v>
      </c>
      <c r="D11" s="29">
        <v>18945</v>
      </c>
      <c r="E11" s="95">
        <v>31.2</v>
      </c>
      <c r="F11" s="29">
        <v>15413</v>
      </c>
      <c r="G11" s="95">
        <v>30.9</v>
      </c>
      <c r="H11" s="27">
        <v>22.9</v>
      </c>
      <c r="I11" s="27"/>
    </row>
    <row r="12" spans="2:9" ht="14.5" customHeight="1" x14ac:dyDescent="0.45">
      <c r="C12" s="13" t="s">
        <v>85</v>
      </c>
      <c r="D12" s="28">
        <v>18</v>
      </c>
      <c r="E12" s="134" t="s">
        <v>134</v>
      </c>
      <c r="F12" s="28">
        <v>46</v>
      </c>
      <c r="G12" s="134">
        <v>0.1</v>
      </c>
      <c r="H12" s="26">
        <v>-60.9</v>
      </c>
      <c r="I12" s="26"/>
    </row>
    <row r="13" spans="2:9" ht="14.5" customHeight="1" x14ac:dyDescent="0.45">
      <c r="C13" s="45" t="s">
        <v>18</v>
      </c>
      <c r="D13" s="49">
        <v>4463</v>
      </c>
      <c r="E13" s="135">
        <v>7.3</v>
      </c>
      <c r="F13" s="49">
        <v>3727</v>
      </c>
      <c r="G13" s="135">
        <v>7.5</v>
      </c>
      <c r="H13" s="54">
        <v>19.7</v>
      </c>
      <c r="I13" s="54">
        <v>21.3</v>
      </c>
    </row>
    <row r="14" spans="2:9" ht="14.5" customHeight="1" x14ac:dyDescent="0.45">
      <c r="C14" s="7" t="s">
        <v>19</v>
      </c>
      <c r="D14" s="29">
        <v>2984</v>
      </c>
      <c r="E14" s="95">
        <v>4.9000000000000004</v>
      </c>
      <c r="F14" s="29">
        <v>2666</v>
      </c>
      <c r="G14" s="95">
        <v>5.3</v>
      </c>
      <c r="H14" s="27">
        <v>11.9</v>
      </c>
      <c r="I14" s="27"/>
    </row>
    <row r="15" spans="2:9" ht="14.5" customHeight="1" x14ac:dyDescent="0.45">
      <c r="C15" s="13" t="s">
        <v>20</v>
      </c>
      <c r="D15" s="28">
        <v>213</v>
      </c>
      <c r="E15" s="134">
        <v>0.4</v>
      </c>
      <c r="F15" s="28">
        <v>237</v>
      </c>
      <c r="G15" s="134">
        <v>0.5</v>
      </c>
      <c r="H15" s="26">
        <v>-10.1</v>
      </c>
      <c r="I15" s="26"/>
    </row>
    <row r="16" spans="2:9" ht="14.5" customHeight="1" x14ac:dyDescent="0.45">
      <c r="C16" s="47" t="s">
        <v>137</v>
      </c>
      <c r="D16" s="50">
        <v>7660</v>
      </c>
      <c r="E16" s="136">
        <v>12.6</v>
      </c>
      <c r="F16" s="50">
        <v>6630</v>
      </c>
      <c r="G16" s="136">
        <v>13.3</v>
      </c>
      <c r="H16" s="55">
        <v>15.5</v>
      </c>
      <c r="I16" s="55">
        <v>16.3</v>
      </c>
    </row>
    <row r="17" spans="3:9" ht="14.5" customHeight="1" thickBot="1" x14ac:dyDescent="0.5">
      <c r="C17" s="39" t="s">
        <v>27</v>
      </c>
      <c r="D17" s="40">
        <v>2349</v>
      </c>
      <c r="E17" s="46"/>
      <c r="F17" s="40">
        <v>1752</v>
      </c>
      <c r="G17" s="46"/>
      <c r="H17" s="41">
        <v>34</v>
      </c>
      <c r="I17" s="41"/>
    </row>
    <row r="18" spans="3:9" ht="14.5" customHeight="1" x14ac:dyDescent="0.45">
      <c r="C18" s="7"/>
      <c r="D18" s="51"/>
      <c r="E18" s="43"/>
      <c r="F18" s="51"/>
      <c r="G18" s="43"/>
      <c r="H18" s="43"/>
      <c r="I18" s="43"/>
    </row>
    <row r="19" spans="3:9" ht="25" customHeight="1" x14ac:dyDescent="0.45">
      <c r="C19" s="44" t="s">
        <v>86</v>
      </c>
      <c r="D19" s="52"/>
      <c r="E19" s="25"/>
      <c r="F19" s="51"/>
      <c r="G19" s="43"/>
      <c r="H19" s="43"/>
      <c r="I19" s="43"/>
    </row>
    <row r="20" spans="3:9" ht="14.5" customHeight="1" x14ac:dyDescent="0.45">
      <c r="C20" s="37" t="s">
        <v>87</v>
      </c>
      <c r="D20" s="53">
        <v>21615</v>
      </c>
      <c r="E20" s="10"/>
      <c r="F20" s="53">
        <v>20500</v>
      </c>
      <c r="G20" s="11"/>
      <c r="H20" s="95">
        <v>5.4</v>
      </c>
      <c r="I20" s="95"/>
    </row>
    <row r="21" spans="3:9" ht="14.5" customHeight="1" x14ac:dyDescent="0.45">
      <c r="C21" s="7" t="s">
        <v>88</v>
      </c>
      <c r="D21" s="29">
        <v>21007</v>
      </c>
      <c r="E21" s="43"/>
      <c r="F21" s="29">
        <v>20172</v>
      </c>
      <c r="G21" s="43"/>
      <c r="H21" s="27">
        <v>4.0999999999999996</v>
      </c>
      <c r="I21" s="27"/>
    </row>
    <row r="22" spans="3:9" ht="14.5" customHeight="1" x14ac:dyDescent="0.45">
      <c r="C22" s="13" t="s">
        <v>89</v>
      </c>
      <c r="D22" s="28">
        <v>608</v>
      </c>
      <c r="E22" s="14"/>
      <c r="F22" s="28">
        <v>328</v>
      </c>
      <c r="G22" s="14"/>
      <c r="H22" s="26">
        <v>85.4</v>
      </c>
      <c r="I22" s="28"/>
    </row>
    <row r="23" spans="3:9" ht="14.5" customHeight="1" x14ac:dyDescent="0.45">
      <c r="C23" s="7"/>
      <c r="D23" s="29"/>
      <c r="E23" s="11"/>
      <c r="F23" s="29"/>
      <c r="G23" s="11"/>
      <c r="H23" s="27"/>
      <c r="I23" s="27"/>
    </row>
    <row r="24" spans="3:9" ht="14.5" customHeight="1" x14ac:dyDescent="0.45">
      <c r="C24" s="7" t="s">
        <v>90</v>
      </c>
      <c r="D24" s="29"/>
      <c r="E24" s="43"/>
      <c r="F24" s="51"/>
      <c r="G24" s="43"/>
      <c r="H24" s="56"/>
      <c r="I24" s="56"/>
    </row>
    <row r="25" spans="3:9" ht="14.5" customHeight="1" x14ac:dyDescent="0.45">
      <c r="C25" s="7" t="s">
        <v>91</v>
      </c>
      <c r="D25" s="29">
        <v>157</v>
      </c>
      <c r="E25" s="11"/>
      <c r="F25" s="29">
        <v>69</v>
      </c>
      <c r="G25" s="43"/>
      <c r="H25" s="27">
        <v>127.5</v>
      </c>
      <c r="I25" s="27"/>
    </row>
    <row r="26" spans="3:9" ht="14.5" customHeight="1" x14ac:dyDescent="0.45">
      <c r="C26" s="7" t="s">
        <v>92</v>
      </c>
      <c r="D26" s="29">
        <v>157</v>
      </c>
      <c r="E26" s="11"/>
      <c r="F26" s="29">
        <v>69</v>
      </c>
      <c r="G26" s="11"/>
      <c r="H26" s="27">
        <v>127.5</v>
      </c>
      <c r="I26" s="27"/>
    </row>
    <row r="27" spans="3:9" ht="14.5" customHeight="1" x14ac:dyDescent="0.45">
      <c r="C27" s="13" t="s">
        <v>93</v>
      </c>
      <c r="D27" s="28">
        <v>1115</v>
      </c>
      <c r="E27" s="14"/>
      <c r="F27" s="28">
        <v>794</v>
      </c>
      <c r="G27" s="48"/>
      <c r="H27" s="26">
        <v>40.4</v>
      </c>
      <c r="I27" s="28"/>
    </row>
    <row r="28" spans="3:9" ht="14.5" customHeight="1" x14ac:dyDescent="0.45">
      <c r="C28" s="7"/>
      <c r="D28" s="11"/>
      <c r="E28" s="11"/>
      <c r="F28" s="11"/>
      <c r="G28" s="11"/>
      <c r="H28" s="27"/>
      <c r="I28" s="27"/>
    </row>
    <row r="29" spans="3:9" ht="14.5" customHeight="1" x14ac:dyDescent="0.45">
      <c r="C29" s="7" t="s">
        <v>97</v>
      </c>
      <c r="D29" s="11"/>
      <c r="E29" s="11"/>
      <c r="F29" s="11"/>
      <c r="G29" s="11"/>
      <c r="H29" s="27"/>
      <c r="I29" s="27"/>
    </row>
    <row r="30" spans="3:9" ht="14.5" customHeight="1" x14ac:dyDescent="0.45">
      <c r="C30" s="7" t="s">
        <v>94</v>
      </c>
      <c r="D30" s="163">
        <v>895.9</v>
      </c>
      <c r="E30" s="163"/>
      <c r="F30" s="163">
        <v>757.5</v>
      </c>
      <c r="G30" s="163"/>
      <c r="H30" s="27">
        <v>18.3</v>
      </c>
      <c r="I30" s="27"/>
    </row>
    <row r="31" spans="3:9" ht="14.5" customHeight="1" x14ac:dyDescent="0.45">
      <c r="C31" s="7" t="s">
        <v>95</v>
      </c>
      <c r="D31" s="163">
        <v>17.2</v>
      </c>
      <c r="E31" s="163"/>
      <c r="F31" s="163">
        <v>16.3</v>
      </c>
      <c r="G31" s="163"/>
      <c r="H31" s="27">
        <v>5.7</v>
      </c>
      <c r="I31" s="27"/>
    </row>
    <row r="32" spans="3:9" ht="14.5" customHeight="1" thickBot="1" x14ac:dyDescent="0.5">
      <c r="C32" s="39" t="s">
        <v>96</v>
      </c>
      <c r="D32" s="164">
        <v>52.1</v>
      </c>
      <c r="E32" s="164"/>
      <c r="F32" s="164">
        <v>46.6</v>
      </c>
      <c r="G32" s="164"/>
      <c r="H32" s="41">
        <v>11.9</v>
      </c>
      <c r="I32" s="164"/>
    </row>
    <row r="33" spans="3:10" ht="14.5" customHeight="1" x14ac:dyDescent="0.45">
      <c r="C33" s="7"/>
      <c r="D33" s="11"/>
      <c r="E33" s="11"/>
      <c r="F33" s="11"/>
      <c r="G33" s="11"/>
      <c r="H33" s="27"/>
      <c r="I33" s="27"/>
    </row>
    <row r="34" spans="3:10" x14ac:dyDescent="0.45">
      <c r="C34" s="234" t="s">
        <v>108</v>
      </c>
      <c r="D34" s="234"/>
      <c r="E34" s="234"/>
      <c r="F34" s="234"/>
      <c r="G34" s="234"/>
      <c r="H34" s="234"/>
      <c r="I34" s="234"/>
      <c r="J34" s="234"/>
    </row>
    <row r="35" spans="3:10" ht="24.5" customHeight="1" x14ac:dyDescent="0.45">
      <c r="C35" s="234" t="s">
        <v>98</v>
      </c>
      <c r="D35" s="234"/>
      <c r="E35" s="234"/>
      <c r="F35" s="234"/>
      <c r="G35" s="234"/>
      <c r="H35" s="234"/>
      <c r="I35" s="234"/>
      <c r="J35" s="234"/>
    </row>
  </sheetData>
  <mergeCells count="4">
    <mergeCell ref="C35:J35"/>
    <mergeCell ref="B2:B3"/>
    <mergeCell ref="D5:I5"/>
    <mergeCell ref="C34:J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M32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8" ht="21.5" customHeight="1" x14ac:dyDescent="0.45">
      <c r="B2" s="237"/>
      <c r="C2" s="4" t="s">
        <v>106</v>
      </c>
    </row>
    <row r="3" spans="2:8" ht="18" customHeight="1" x14ac:dyDescent="0.45">
      <c r="B3" s="237"/>
      <c r="C3" s="5" t="s">
        <v>23</v>
      </c>
    </row>
    <row r="5" spans="2:8" ht="20" customHeight="1" x14ac:dyDescent="0.45">
      <c r="D5" s="238" t="s">
        <v>136</v>
      </c>
      <c r="E5" s="238"/>
      <c r="F5" s="238"/>
      <c r="G5" s="238"/>
      <c r="H5" s="238"/>
    </row>
    <row r="6" spans="2:8" ht="30" customHeight="1" thickBot="1" x14ac:dyDescent="0.5">
      <c r="C6" s="85"/>
      <c r="D6" s="86">
        <v>2023</v>
      </c>
      <c r="E6" s="86" t="s">
        <v>24</v>
      </c>
      <c r="F6" s="86">
        <v>2022</v>
      </c>
      <c r="G6" s="86" t="s">
        <v>24</v>
      </c>
      <c r="H6" s="86" t="s">
        <v>0</v>
      </c>
    </row>
    <row r="7" spans="2:8" ht="14.5" customHeight="1" x14ac:dyDescent="0.45">
      <c r="C7" s="7" t="s">
        <v>21</v>
      </c>
      <c r="D7" s="67">
        <v>18574</v>
      </c>
      <c r="E7" s="68">
        <v>100</v>
      </c>
      <c r="F7" s="67">
        <v>18657</v>
      </c>
      <c r="G7" s="68">
        <v>100</v>
      </c>
      <c r="H7" s="68">
        <v>-0.4</v>
      </c>
    </row>
    <row r="8" spans="2:8" ht="14.5" customHeight="1" x14ac:dyDescent="0.45">
      <c r="C8" s="13" t="s">
        <v>1</v>
      </c>
      <c r="D8" s="69">
        <v>12856</v>
      </c>
      <c r="E8" s="70">
        <v>69.2</v>
      </c>
      <c r="F8" s="69">
        <v>13207</v>
      </c>
      <c r="G8" s="70">
        <v>70.8</v>
      </c>
      <c r="H8" s="70">
        <v>-2.7</v>
      </c>
    </row>
    <row r="9" spans="2:8" ht="14.5" customHeight="1" x14ac:dyDescent="0.45">
      <c r="C9" s="45" t="s">
        <v>2</v>
      </c>
      <c r="D9" s="71">
        <v>5718</v>
      </c>
      <c r="E9" s="72">
        <v>30.8</v>
      </c>
      <c r="F9" s="71">
        <v>5450</v>
      </c>
      <c r="G9" s="72">
        <v>29.2</v>
      </c>
      <c r="H9" s="72">
        <v>4.9000000000000004</v>
      </c>
    </row>
    <row r="10" spans="2:8" ht="14.5" customHeight="1" x14ac:dyDescent="0.45">
      <c r="C10" s="7" t="s">
        <v>25</v>
      </c>
      <c r="D10" s="67">
        <v>705</v>
      </c>
      <c r="E10" s="68">
        <v>3.8</v>
      </c>
      <c r="F10" s="67">
        <v>762</v>
      </c>
      <c r="G10" s="68">
        <v>4.0999999999999996</v>
      </c>
      <c r="H10" s="68">
        <v>-7.5</v>
      </c>
    </row>
    <row r="11" spans="2:8" ht="14.5" customHeight="1" x14ac:dyDescent="0.45">
      <c r="C11" s="7" t="s">
        <v>26</v>
      </c>
      <c r="D11" s="67">
        <v>4020</v>
      </c>
      <c r="E11" s="68">
        <v>21.6</v>
      </c>
      <c r="F11" s="67">
        <v>3615</v>
      </c>
      <c r="G11" s="68">
        <v>19.399999999999999</v>
      </c>
      <c r="H11" s="68">
        <v>11.2</v>
      </c>
    </row>
    <row r="12" spans="2:8" ht="14.5" customHeight="1" x14ac:dyDescent="0.45">
      <c r="C12" s="13" t="s">
        <v>85</v>
      </c>
      <c r="D12" s="69">
        <v>-9</v>
      </c>
      <c r="E12" s="70" t="s">
        <v>134</v>
      </c>
      <c r="F12" s="69">
        <v>6</v>
      </c>
      <c r="G12" s="70" t="s">
        <v>134</v>
      </c>
      <c r="H12" s="70" t="s">
        <v>135</v>
      </c>
    </row>
    <row r="13" spans="2:8" ht="14.5" customHeight="1" x14ac:dyDescent="0.45">
      <c r="C13" s="45" t="s">
        <v>18</v>
      </c>
      <c r="D13" s="71">
        <v>1002</v>
      </c>
      <c r="E13" s="72">
        <v>5.4</v>
      </c>
      <c r="F13" s="71">
        <v>1067</v>
      </c>
      <c r="G13" s="72">
        <v>5.7</v>
      </c>
      <c r="H13" s="72">
        <v>-6.1</v>
      </c>
    </row>
    <row r="14" spans="2:8" ht="14.5" customHeight="1" x14ac:dyDescent="0.45">
      <c r="C14" s="7" t="s">
        <v>19</v>
      </c>
      <c r="D14" s="67">
        <v>782</v>
      </c>
      <c r="E14" s="68">
        <v>4.2</v>
      </c>
      <c r="F14" s="67">
        <v>729</v>
      </c>
      <c r="G14" s="68">
        <v>3.9</v>
      </c>
      <c r="H14" s="68">
        <v>7.3</v>
      </c>
    </row>
    <row r="15" spans="2:8" ht="14.5" customHeight="1" x14ac:dyDescent="0.45">
      <c r="C15" s="13" t="s">
        <v>20</v>
      </c>
      <c r="D15" s="69">
        <v>244</v>
      </c>
      <c r="E15" s="70">
        <v>1.3</v>
      </c>
      <c r="F15" s="69">
        <v>204</v>
      </c>
      <c r="G15" s="70">
        <v>1.1000000000000001</v>
      </c>
      <c r="H15" s="70">
        <v>19.600000000000001</v>
      </c>
    </row>
    <row r="16" spans="2:8" ht="14.5" customHeight="1" x14ac:dyDescent="0.45">
      <c r="C16" s="47" t="s">
        <v>137</v>
      </c>
      <c r="D16" s="73">
        <v>2028</v>
      </c>
      <c r="E16" s="74">
        <v>10.9</v>
      </c>
      <c r="F16" s="73">
        <v>2000</v>
      </c>
      <c r="G16" s="74">
        <v>10.7</v>
      </c>
      <c r="H16" s="74">
        <v>1.4</v>
      </c>
    </row>
    <row r="17" spans="3:13" ht="14.5" customHeight="1" thickBot="1" x14ac:dyDescent="0.5">
      <c r="C17" s="87" t="s">
        <v>27</v>
      </c>
      <c r="D17" s="91">
        <v>233</v>
      </c>
      <c r="E17" s="88"/>
      <c r="F17" s="91">
        <v>245</v>
      </c>
      <c r="G17" s="92"/>
      <c r="H17" s="93">
        <v>-4.9000000000000004</v>
      </c>
    </row>
    <row r="18" spans="3:13" ht="14.5" customHeight="1" x14ac:dyDescent="0.45">
      <c r="C18" s="7"/>
      <c r="D18" s="78"/>
      <c r="E18" s="78"/>
      <c r="F18" s="78"/>
      <c r="G18" s="79"/>
      <c r="H18" s="80"/>
    </row>
    <row r="19" spans="3:13" ht="25" customHeight="1" x14ac:dyDescent="0.45">
      <c r="C19" s="90" t="s">
        <v>173</v>
      </c>
      <c r="D19" s="81"/>
      <c r="E19" s="25"/>
      <c r="F19" s="78"/>
      <c r="G19" s="43"/>
      <c r="H19" s="43"/>
    </row>
    <row r="20" spans="3:13" ht="14.5" customHeight="1" x14ac:dyDescent="0.45">
      <c r="C20" s="37" t="s">
        <v>174</v>
      </c>
      <c r="D20" s="53">
        <v>4186</v>
      </c>
      <c r="E20" s="10"/>
      <c r="F20" s="53">
        <v>3733</v>
      </c>
      <c r="G20" s="11"/>
      <c r="H20" s="94">
        <v>12.1</v>
      </c>
    </row>
    <row r="21" spans="3:13" ht="14.5" customHeight="1" x14ac:dyDescent="0.45">
      <c r="C21" s="7" t="s">
        <v>175</v>
      </c>
      <c r="D21" s="67">
        <v>1610</v>
      </c>
      <c r="E21" s="43"/>
      <c r="F21" s="67">
        <v>1447</v>
      </c>
      <c r="G21" s="43"/>
      <c r="H21" s="95">
        <v>11.3</v>
      </c>
    </row>
    <row r="22" spans="3:13" ht="14.5" customHeight="1" x14ac:dyDescent="0.45">
      <c r="C22" s="13" t="s">
        <v>176</v>
      </c>
      <c r="D22" s="28">
        <v>2576</v>
      </c>
      <c r="E22" s="14"/>
      <c r="F22" s="28">
        <v>2286</v>
      </c>
      <c r="G22" s="14"/>
      <c r="H22" s="96">
        <v>12.7</v>
      </c>
    </row>
    <row r="23" spans="3:13" ht="14.5" customHeight="1" x14ac:dyDescent="0.45">
      <c r="C23" s="7"/>
      <c r="D23" s="67"/>
      <c r="E23" s="11"/>
      <c r="F23" s="67"/>
      <c r="G23" s="11"/>
      <c r="H23" s="11"/>
    </row>
    <row r="24" spans="3:13" ht="14.5" customHeight="1" x14ac:dyDescent="0.45">
      <c r="C24" s="7" t="s">
        <v>177</v>
      </c>
      <c r="D24" s="67"/>
      <c r="E24" s="43"/>
      <c r="F24" s="78"/>
      <c r="G24" s="43"/>
      <c r="H24" s="82"/>
    </row>
    <row r="25" spans="3:13" ht="14.5" customHeight="1" x14ac:dyDescent="0.45">
      <c r="C25" s="7" t="s">
        <v>91</v>
      </c>
      <c r="D25" s="29">
        <v>80</v>
      </c>
      <c r="E25" s="11"/>
      <c r="F25" s="29">
        <v>112</v>
      </c>
      <c r="G25" s="43"/>
      <c r="H25" s="94">
        <v>-28.571428571428569</v>
      </c>
    </row>
    <row r="26" spans="3:13" ht="14.5" customHeight="1" x14ac:dyDescent="0.45">
      <c r="C26" s="7" t="s">
        <v>92</v>
      </c>
      <c r="D26" s="29">
        <v>80</v>
      </c>
      <c r="E26" s="11"/>
      <c r="F26" s="29">
        <v>284</v>
      </c>
      <c r="G26" s="11"/>
      <c r="H26" s="68">
        <v>-71.830985915492946</v>
      </c>
    </row>
    <row r="27" spans="3:13" ht="14.5" customHeight="1" x14ac:dyDescent="0.45">
      <c r="C27" s="13" t="s">
        <v>93</v>
      </c>
      <c r="D27" s="28">
        <v>453</v>
      </c>
      <c r="E27" s="14"/>
      <c r="F27" s="28">
        <v>284</v>
      </c>
      <c r="G27" s="48"/>
      <c r="H27" s="96">
        <v>59.507042253521128</v>
      </c>
    </row>
    <row r="28" spans="3:13" ht="14.5" customHeight="1" x14ac:dyDescent="0.45">
      <c r="C28" s="7"/>
      <c r="D28" s="67"/>
      <c r="E28" s="11"/>
      <c r="F28" s="67"/>
      <c r="G28" s="11"/>
      <c r="H28" s="68"/>
    </row>
    <row r="29" spans="3:13" ht="14.5" customHeight="1" x14ac:dyDescent="0.45">
      <c r="C29" s="7" t="s">
        <v>97</v>
      </c>
      <c r="D29" s="11"/>
      <c r="E29" s="11"/>
      <c r="F29" s="11"/>
      <c r="G29" s="11"/>
      <c r="H29" s="11"/>
    </row>
    <row r="30" spans="3:13" ht="14.5" customHeight="1" thickBot="1" x14ac:dyDescent="0.5">
      <c r="C30" s="89" t="s">
        <v>94</v>
      </c>
      <c r="D30" s="97">
        <v>1220</v>
      </c>
      <c r="E30" s="97"/>
      <c r="F30" s="97">
        <v>1290.7</v>
      </c>
      <c r="G30" s="97"/>
      <c r="H30" s="98">
        <v>-5.5</v>
      </c>
    </row>
    <row r="32" spans="3:13" ht="14.5" customHeight="1" x14ac:dyDescent="0.45">
      <c r="C32" s="234" t="s">
        <v>178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4"/>
    </row>
  </sheetData>
  <mergeCells count="3">
    <mergeCell ref="B2:B3"/>
    <mergeCell ref="D5:H5"/>
    <mergeCell ref="C32:M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M33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8" ht="21.5" customHeight="1" x14ac:dyDescent="0.45">
      <c r="B2" s="239"/>
      <c r="C2" s="4" t="s">
        <v>99</v>
      </c>
    </row>
    <row r="3" spans="2:8" ht="18" customHeight="1" x14ac:dyDescent="0.45">
      <c r="B3" s="239"/>
      <c r="C3" s="5" t="s">
        <v>23</v>
      </c>
    </row>
    <row r="5" spans="2:8" ht="20" customHeight="1" x14ac:dyDescent="0.45">
      <c r="D5" s="240" t="s">
        <v>136</v>
      </c>
      <c r="E5" s="240"/>
      <c r="F5" s="240"/>
      <c r="G5" s="240"/>
      <c r="H5" s="240"/>
    </row>
    <row r="6" spans="2:8" ht="30" customHeight="1" thickBot="1" x14ac:dyDescent="0.5">
      <c r="C6" s="58"/>
      <c r="D6" s="59">
        <v>2023</v>
      </c>
      <c r="E6" s="59" t="s">
        <v>24</v>
      </c>
      <c r="F6" s="59">
        <v>2022</v>
      </c>
      <c r="G6" s="59" t="s">
        <v>24</v>
      </c>
      <c r="H6" s="59" t="s">
        <v>0</v>
      </c>
    </row>
    <row r="7" spans="2:8" ht="14.5" customHeight="1" x14ac:dyDescent="0.45">
      <c r="C7" s="7" t="s">
        <v>21</v>
      </c>
      <c r="D7" s="67">
        <v>13141</v>
      </c>
      <c r="E7" s="68">
        <v>100</v>
      </c>
      <c r="F7" s="67">
        <v>10894</v>
      </c>
      <c r="G7" s="68">
        <v>100</v>
      </c>
      <c r="H7" s="68">
        <v>20.6</v>
      </c>
    </row>
    <row r="8" spans="2:8" ht="14.5" customHeight="1" x14ac:dyDescent="0.45">
      <c r="C8" s="13" t="s">
        <v>1</v>
      </c>
      <c r="D8" s="69">
        <v>11506</v>
      </c>
      <c r="E8" s="70">
        <v>87.6</v>
      </c>
      <c r="F8" s="69">
        <v>9553</v>
      </c>
      <c r="G8" s="70">
        <v>87.7</v>
      </c>
      <c r="H8" s="70">
        <v>20.399999999999999</v>
      </c>
    </row>
    <row r="9" spans="2:8" ht="14.5" customHeight="1" x14ac:dyDescent="0.45">
      <c r="C9" s="45" t="s">
        <v>2</v>
      </c>
      <c r="D9" s="71">
        <v>1635</v>
      </c>
      <c r="E9" s="72">
        <v>12.4</v>
      </c>
      <c r="F9" s="71">
        <v>1341</v>
      </c>
      <c r="G9" s="72">
        <v>12.3</v>
      </c>
      <c r="H9" s="72">
        <v>21.9</v>
      </c>
    </row>
    <row r="10" spans="2:8" ht="14.5" customHeight="1" x14ac:dyDescent="0.45">
      <c r="C10" s="7" t="s">
        <v>25</v>
      </c>
      <c r="D10" s="67">
        <v>61</v>
      </c>
      <c r="E10" s="68">
        <v>0.5</v>
      </c>
      <c r="F10" s="67">
        <v>33</v>
      </c>
      <c r="G10" s="68">
        <v>0.3</v>
      </c>
      <c r="H10" s="68">
        <v>84.8</v>
      </c>
    </row>
    <row r="11" spans="2:8" ht="14.5" customHeight="1" x14ac:dyDescent="0.45">
      <c r="C11" s="7" t="s">
        <v>26</v>
      </c>
      <c r="D11" s="67">
        <v>1051</v>
      </c>
      <c r="E11" s="68">
        <v>7.9</v>
      </c>
      <c r="F11" s="67">
        <v>933</v>
      </c>
      <c r="G11" s="68">
        <v>8.5</v>
      </c>
      <c r="H11" s="68">
        <v>12.6</v>
      </c>
    </row>
    <row r="12" spans="2:8" ht="14.5" customHeight="1" x14ac:dyDescent="0.45">
      <c r="C12" s="13" t="s">
        <v>85</v>
      </c>
      <c r="D12" s="69" t="s">
        <v>134</v>
      </c>
      <c r="E12" s="70" t="s">
        <v>134</v>
      </c>
      <c r="F12" s="69">
        <v>-2</v>
      </c>
      <c r="G12" s="70" t="s">
        <v>134</v>
      </c>
      <c r="H12" s="70">
        <v>-100</v>
      </c>
    </row>
    <row r="13" spans="2:8" ht="14.5" customHeight="1" x14ac:dyDescent="0.45">
      <c r="C13" s="45" t="s">
        <v>18</v>
      </c>
      <c r="D13" s="71">
        <v>523</v>
      </c>
      <c r="E13" s="72">
        <v>4</v>
      </c>
      <c r="F13" s="71">
        <v>377</v>
      </c>
      <c r="G13" s="72">
        <v>3.5</v>
      </c>
      <c r="H13" s="72">
        <v>38.700000000000003</v>
      </c>
    </row>
    <row r="14" spans="2:8" ht="14.5" customHeight="1" x14ac:dyDescent="0.45">
      <c r="C14" s="7" t="s">
        <v>19</v>
      </c>
      <c r="D14" s="67">
        <v>277</v>
      </c>
      <c r="E14" s="68">
        <v>2.1</v>
      </c>
      <c r="F14" s="67">
        <v>262</v>
      </c>
      <c r="G14" s="68">
        <v>2.4</v>
      </c>
      <c r="H14" s="68">
        <v>5.7</v>
      </c>
    </row>
    <row r="15" spans="2:8" ht="14.5" customHeight="1" x14ac:dyDescent="0.45">
      <c r="C15" s="13" t="s">
        <v>20</v>
      </c>
      <c r="D15" s="69">
        <v>19</v>
      </c>
      <c r="E15" s="70">
        <v>0.1</v>
      </c>
      <c r="F15" s="69">
        <v>10</v>
      </c>
      <c r="G15" s="70">
        <v>0.1</v>
      </c>
      <c r="H15" s="70">
        <v>90</v>
      </c>
    </row>
    <row r="16" spans="2:8" ht="14.5" customHeight="1" x14ac:dyDescent="0.45">
      <c r="C16" s="47" t="s">
        <v>137</v>
      </c>
      <c r="D16" s="73">
        <v>819</v>
      </c>
      <c r="E16" s="74">
        <v>6.2</v>
      </c>
      <c r="F16" s="73">
        <v>649</v>
      </c>
      <c r="G16" s="74">
        <v>6</v>
      </c>
      <c r="H16" s="74">
        <v>26.2</v>
      </c>
    </row>
    <row r="17" spans="3:8" ht="14.5" customHeight="1" thickBot="1" x14ac:dyDescent="0.5">
      <c r="C17" s="60" t="s">
        <v>27</v>
      </c>
      <c r="D17" s="75">
        <v>24</v>
      </c>
      <c r="E17" s="61"/>
      <c r="F17" s="75">
        <v>36</v>
      </c>
      <c r="G17" s="76"/>
      <c r="H17" s="77">
        <v>-33.799999999999997</v>
      </c>
    </row>
    <row r="18" spans="3:8" ht="14.5" customHeight="1" x14ac:dyDescent="0.45">
      <c r="C18" s="7"/>
      <c r="D18" s="78"/>
      <c r="E18" s="78"/>
      <c r="F18" s="78"/>
      <c r="G18" s="79"/>
      <c r="H18" s="80"/>
    </row>
    <row r="19" spans="3:8" ht="25" customHeight="1" x14ac:dyDescent="0.45">
      <c r="C19" s="57" t="s">
        <v>100</v>
      </c>
      <c r="D19" s="81"/>
      <c r="E19" s="25"/>
      <c r="F19" s="78"/>
      <c r="G19" s="43"/>
      <c r="H19" s="43"/>
    </row>
    <row r="20" spans="3:8" ht="14.5" customHeight="1" x14ac:dyDescent="0.45">
      <c r="C20" s="64" t="s">
        <v>103</v>
      </c>
      <c r="D20" s="65">
        <v>570</v>
      </c>
      <c r="E20" s="66"/>
      <c r="F20" s="65">
        <v>569</v>
      </c>
      <c r="G20" s="14"/>
      <c r="H20" s="219">
        <v>0.2</v>
      </c>
    </row>
    <row r="21" spans="3:8" ht="14.5" customHeight="1" x14ac:dyDescent="0.45">
      <c r="C21" s="7" t="s">
        <v>126</v>
      </c>
      <c r="D21" s="67"/>
      <c r="E21" s="43"/>
      <c r="F21" s="78"/>
      <c r="G21" s="43"/>
      <c r="H21" s="82"/>
    </row>
    <row r="22" spans="3:8" ht="14.5" customHeight="1" x14ac:dyDescent="0.45">
      <c r="C22" s="7" t="s">
        <v>91</v>
      </c>
      <c r="D22" s="29">
        <v>2</v>
      </c>
      <c r="E22" s="11"/>
      <c r="F22" s="29">
        <v>3</v>
      </c>
      <c r="G22" s="43"/>
      <c r="H22" s="68">
        <v>-33.299999999999997</v>
      </c>
    </row>
    <row r="23" spans="3:8" ht="14.5" customHeight="1" x14ac:dyDescent="0.45">
      <c r="C23" s="7" t="s">
        <v>92</v>
      </c>
      <c r="D23" s="29">
        <v>2</v>
      </c>
      <c r="E23" s="11"/>
      <c r="F23" s="29">
        <v>3</v>
      </c>
      <c r="G23" s="11"/>
      <c r="H23" s="68">
        <v>-33.299999999999997</v>
      </c>
    </row>
    <row r="24" spans="3:8" ht="14.5" customHeight="1" x14ac:dyDescent="0.45">
      <c r="C24" s="13" t="s">
        <v>93</v>
      </c>
      <c r="D24" s="28">
        <v>8</v>
      </c>
      <c r="E24" s="14"/>
      <c r="F24" s="28">
        <v>11</v>
      </c>
      <c r="G24" s="48"/>
      <c r="H24" s="70">
        <v>-27.3</v>
      </c>
    </row>
    <row r="25" spans="3:8" ht="14.5" customHeight="1" x14ac:dyDescent="0.45">
      <c r="C25" s="7"/>
      <c r="D25" s="83"/>
      <c r="E25" s="68"/>
      <c r="F25" s="83"/>
      <c r="G25" s="43"/>
      <c r="H25" s="68"/>
    </row>
    <row r="26" spans="3:8" ht="14.5" customHeight="1" x14ac:dyDescent="0.45">
      <c r="C26" s="13" t="s">
        <v>101</v>
      </c>
      <c r="D26" s="28">
        <v>574</v>
      </c>
      <c r="E26" s="14"/>
      <c r="F26" s="28">
        <v>517</v>
      </c>
      <c r="G26" s="48"/>
      <c r="H26" s="70">
        <v>11.1</v>
      </c>
    </row>
    <row r="27" spans="3:8" ht="14.5" customHeight="1" x14ac:dyDescent="0.45">
      <c r="C27" s="7"/>
      <c r="D27" s="67"/>
      <c r="E27" s="11"/>
      <c r="F27" s="67"/>
      <c r="G27" s="11"/>
      <c r="H27" s="68"/>
    </row>
    <row r="28" spans="3:8" ht="14.5" customHeight="1" x14ac:dyDescent="0.45">
      <c r="C28" s="7" t="s">
        <v>104</v>
      </c>
      <c r="D28" s="11"/>
      <c r="E28" s="11"/>
      <c r="F28" s="11"/>
      <c r="G28" s="11"/>
      <c r="H28" s="11"/>
    </row>
    <row r="29" spans="3:8" ht="14.5" customHeight="1" x14ac:dyDescent="0.45">
      <c r="C29" s="7" t="s">
        <v>94</v>
      </c>
      <c r="D29" s="68">
        <v>7109.5</v>
      </c>
      <c r="E29" s="68"/>
      <c r="F29" s="68">
        <v>6056.2</v>
      </c>
      <c r="G29" s="11"/>
      <c r="H29" s="68">
        <v>17.399999999999999</v>
      </c>
    </row>
    <row r="30" spans="3:8" ht="14.5" customHeight="1" x14ac:dyDescent="0.45">
      <c r="C30" s="7" t="s">
        <v>127</v>
      </c>
      <c r="D30" s="68">
        <v>346.9</v>
      </c>
      <c r="E30" s="68"/>
      <c r="F30" s="68">
        <v>310.8</v>
      </c>
      <c r="G30" s="11"/>
      <c r="H30" s="68">
        <v>11.6</v>
      </c>
    </row>
    <row r="31" spans="3:8" ht="14.5" customHeight="1" thickBot="1" x14ac:dyDescent="0.5">
      <c r="C31" s="62" t="s">
        <v>105</v>
      </c>
      <c r="D31" s="84">
        <v>20.5</v>
      </c>
      <c r="E31" s="84"/>
      <c r="F31" s="84">
        <v>19.5</v>
      </c>
      <c r="G31" s="63"/>
      <c r="H31" s="84">
        <v>5.2</v>
      </c>
    </row>
    <row r="33" spans="3:13" ht="14.5" customHeight="1" x14ac:dyDescent="0.45">
      <c r="C33" s="234" t="s">
        <v>102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</row>
  </sheetData>
  <mergeCells count="3">
    <mergeCell ref="B2:B3"/>
    <mergeCell ref="D5:H5"/>
    <mergeCell ref="C33:M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H26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16384" width="8.7265625" style="1"/>
  </cols>
  <sheetData>
    <row r="2" spans="2:8" ht="21.5" customHeight="1" x14ac:dyDescent="0.45">
      <c r="B2" s="241"/>
      <c r="C2" s="4" t="s">
        <v>107</v>
      </c>
    </row>
    <row r="3" spans="2:8" ht="18" customHeight="1" x14ac:dyDescent="0.45">
      <c r="B3" s="241"/>
      <c r="C3" s="5" t="s">
        <v>23</v>
      </c>
    </row>
    <row r="5" spans="2:8" ht="20" customHeight="1" x14ac:dyDescent="0.45">
      <c r="D5" s="242" t="s">
        <v>136</v>
      </c>
      <c r="E5" s="242"/>
      <c r="F5" s="242"/>
      <c r="G5" s="242"/>
      <c r="H5" s="242"/>
    </row>
    <row r="6" spans="2:8" ht="30" customHeight="1" thickBot="1" x14ac:dyDescent="0.5">
      <c r="C6" s="106"/>
      <c r="D6" s="107">
        <v>2023</v>
      </c>
      <c r="E6" s="107" t="s">
        <v>24</v>
      </c>
      <c r="F6" s="107">
        <v>2022</v>
      </c>
      <c r="G6" s="107" t="s">
        <v>24</v>
      </c>
      <c r="H6" s="107" t="s">
        <v>0</v>
      </c>
    </row>
    <row r="7" spans="2:8" ht="14.5" customHeight="1" x14ac:dyDescent="0.45">
      <c r="C7" s="7" t="s">
        <v>21</v>
      </c>
      <c r="D7" s="67">
        <v>57357</v>
      </c>
      <c r="E7" s="68">
        <v>100</v>
      </c>
      <c r="F7" s="67">
        <v>51195</v>
      </c>
      <c r="G7" s="68">
        <v>100</v>
      </c>
      <c r="H7" s="68">
        <v>12</v>
      </c>
    </row>
    <row r="8" spans="2:8" ht="14.5" customHeight="1" x14ac:dyDescent="0.45">
      <c r="C8" s="13" t="s">
        <v>1</v>
      </c>
      <c r="D8" s="69">
        <v>31900</v>
      </c>
      <c r="E8" s="70">
        <v>55.6</v>
      </c>
      <c r="F8" s="69">
        <v>28593</v>
      </c>
      <c r="G8" s="70">
        <v>55.9</v>
      </c>
      <c r="H8" s="70">
        <v>11.6</v>
      </c>
    </row>
    <row r="9" spans="2:8" ht="14.5" customHeight="1" x14ac:dyDescent="0.45">
      <c r="C9" s="45" t="s">
        <v>2</v>
      </c>
      <c r="D9" s="71">
        <v>25458</v>
      </c>
      <c r="E9" s="72">
        <v>44.4</v>
      </c>
      <c r="F9" s="71">
        <v>22602</v>
      </c>
      <c r="G9" s="72">
        <v>44.1</v>
      </c>
      <c r="H9" s="72">
        <v>12.6</v>
      </c>
    </row>
    <row r="10" spans="2:8" ht="14.5" customHeight="1" x14ac:dyDescent="0.45">
      <c r="C10" s="7" t="s">
        <v>25</v>
      </c>
      <c r="D10" s="67">
        <v>3078</v>
      </c>
      <c r="E10" s="68">
        <v>5.4</v>
      </c>
      <c r="F10" s="67">
        <v>2458</v>
      </c>
      <c r="G10" s="68">
        <v>4.8</v>
      </c>
      <c r="H10" s="68">
        <v>25.2</v>
      </c>
    </row>
    <row r="11" spans="2:8" ht="14.5" customHeight="1" x14ac:dyDescent="0.45">
      <c r="C11" s="7" t="s">
        <v>26</v>
      </c>
      <c r="D11" s="67">
        <v>14746</v>
      </c>
      <c r="E11" s="68">
        <v>25.7</v>
      </c>
      <c r="F11" s="67">
        <v>13299</v>
      </c>
      <c r="G11" s="68">
        <v>25.9</v>
      </c>
      <c r="H11" s="68">
        <v>10.9</v>
      </c>
    </row>
    <row r="12" spans="2:8" ht="14.5" customHeight="1" x14ac:dyDescent="0.45">
      <c r="C12" s="13" t="s">
        <v>85</v>
      </c>
      <c r="D12" s="69">
        <v>-90</v>
      </c>
      <c r="E12" s="70">
        <v>-0.2</v>
      </c>
      <c r="F12" s="69">
        <v>1</v>
      </c>
      <c r="G12" s="70" t="s">
        <v>134</v>
      </c>
      <c r="H12" s="70" t="s">
        <v>135</v>
      </c>
    </row>
    <row r="13" spans="2:8" ht="14.5" customHeight="1" x14ac:dyDescent="0.45">
      <c r="C13" s="45" t="s">
        <v>18</v>
      </c>
      <c r="D13" s="71">
        <v>7724</v>
      </c>
      <c r="E13" s="72">
        <v>13.5</v>
      </c>
      <c r="F13" s="71">
        <v>6844</v>
      </c>
      <c r="G13" s="72">
        <v>13.4</v>
      </c>
      <c r="H13" s="72">
        <v>12.9</v>
      </c>
    </row>
    <row r="14" spans="2:8" ht="14.5" customHeight="1" x14ac:dyDescent="0.45">
      <c r="C14" s="7" t="s">
        <v>19</v>
      </c>
      <c r="D14" s="67">
        <v>2326</v>
      </c>
      <c r="E14" s="68">
        <v>4.0999999999999996</v>
      </c>
      <c r="F14" s="67">
        <v>2349</v>
      </c>
      <c r="G14" s="68">
        <v>4.5999999999999996</v>
      </c>
      <c r="H14" s="68">
        <v>-1</v>
      </c>
    </row>
    <row r="15" spans="2:8" ht="14.5" customHeight="1" x14ac:dyDescent="0.45">
      <c r="C15" s="13" t="s">
        <v>20</v>
      </c>
      <c r="D15" s="69">
        <v>472</v>
      </c>
      <c r="E15" s="70">
        <v>0.7</v>
      </c>
      <c r="F15" s="69">
        <v>635</v>
      </c>
      <c r="G15" s="70">
        <v>1.2</v>
      </c>
      <c r="H15" s="70">
        <v>-25.6</v>
      </c>
    </row>
    <row r="16" spans="2:8" ht="14.5" customHeight="1" x14ac:dyDescent="0.45">
      <c r="C16" s="47" t="s">
        <v>137</v>
      </c>
      <c r="D16" s="73">
        <v>10522</v>
      </c>
      <c r="E16" s="74">
        <v>18.3</v>
      </c>
      <c r="F16" s="73">
        <v>9827</v>
      </c>
      <c r="G16" s="74">
        <v>19.2</v>
      </c>
      <c r="H16" s="74">
        <v>7.1</v>
      </c>
    </row>
    <row r="17" spans="3:8" ht="14.5" customHeight="1" thickBot="1" x14ac:dyDescent="0.5">
      <c r="C17" s="108" t="s">
        <v>27</v>
      </c>
      <c r="D17" s="114">
        <v>2506</v>
      </c>
      <c r="E17" s="115"/>
      <c r="F17" s="114">
        <v>3102</v>
      </c>
      <c r="G17" s="115"/>
      <c r="H17" s="137">
        <v>-19.2</v>
      </c>
    </row>
    <row r="18" spans="3:8" ht="14.5" customHeight="1" x14ac:dyDescent="0.45">
      <c r="C18" s="7"/>
      <c r="D18" s="78"/>
      <c r="E18" s="80"/>
      <c r="F18" s="78"/>
      <c r="G18" s="80"/>
      <c r="H18" s="80"/>
    </row>
    <row r="19" spans="3:8" ht="25" customHeight="1" x14ac:dyDescent="0.45">
      <c r="C19" s="109" t="s">
        <v>109</v>
      </c>
      <c r="D19" s="81"/>
      <c r="E19" s="116"/>
      <c r="F19" s="78"/>
      <c r="G19" s="80"/>
      <c r="H19" s="80"/>
    </row>
    <row r="20" spans="3:8" ht="14.5" customHeight="1" x14ac:dyDescent="0.45">
      <c r="C20" s="111" t="s">
        <v>110</v>
      </c>
      <c r="D20" s="112"/>
      <c r="E20" s="112"/>
      <c r="F20" s="112"/>
      <c r="G20" s="113"/>
      <c r="H20" s="113"/>
    </row>
    <row r="21" spans="3:8" ht="14.5" customHeight="1" x14ac:dyDescent="0.45">
      <c r="C21" s="7" t="s">
        <v>112</v>
      </c>
      <c r="D21" s="68">
        <v>537.4</v>
      </c>
      <c r="E21" s="68">
        <v>57.2</v>
      </c>
      <c r="F21" s="68">
        <v>494</v>
      </c>
      <c r="G21" s="68">
        <v>56</v>
      </c>
      <c r="H21" s="68">
        <v>8.8000000000000007</v>
      </c>
    </row>
    <row r="22" spans="3:8" ht="14.5" customHeight="1" x14ac:dyDescent="0.45">
      <c r="C22" s="7" t="s">
        <v>113</v>
      </c>
      <c r="D22" s="68">
        <v>141.30000000000001</v>
      </c>
      <c r="E22" s="68">
        <v>15</v>
      </c>
      <c r="F22" s="68">
        <v>136.69999999999999</v>
      </c>
      <c r="G22" s="68">
        <v>15.5</v>
      </c>
      <c r="H22" s="68">
        <v>3.3</v>
      </c>
    </row>
    <row r="23" spans="3:8" ht="14.5" customHeight="1" x14ac:dyDescent="0.45">
      <c r="C23" s="7" t="s">
        <v>114</v>
      </c>
      <c r="D23" s="68">
        <v>260.89999999999998</v>
      </c>
      <c r="E23" s="68">
        <v>27.8</v>
      </c>
      <c r="F23" s="68">
        <v>250.9</v>
      </c>
      <c r="G23" s="68">
        <v>28.5</v>
      </c>
      <c r="H23" s="68">
        <v>4</v>
      </c>
    </row>
    <row r="24" spans="3:8" ht="14.5" customHeight="1" thickBot="1" x14ac:dyDescent="0.5">
      <c r="C24" s="110" t="s">
        <v>115</v>
      </c>
      <c r="D24" s="117">
        <v>939.6</v>
      </c>
      <c r="E24" s="117">
        <v>100</v>
      </c>
      <c r="F24" s="117">
        <v>881.6</v>
      </c>
      <c r="G24" s="117">
        <v>100</v>
      </c>
      <c r="H24" s="117">
        <v>6.6</v>
      </c>
    </row>
    <row r="26" spans="3:8" ht="14.5" customHeight="1" x14ac:dyDescent="0.45">
      <c r="C26" s="234" t="s">
        <v>108</v>
      </c>
      <c r="D26" s="234"/>
      <c r="E26" s="234"/>
      <c r="F26" s="234"/>
      <c r="G26" s="234"/>
      <c r="H26" s="234"/>
    </row>
  </sheetData>
  <mergeCells count="3">
    <mergeCell ref="B2:B3"/>
    <mergeCell ref="C26:H26"/>
    <mergeCell ref="D5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B3A9-E577-4ACC-BA2E-1A9AB9581CCC}">
  <dimension ref="B2:H19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16384" width="8.7265625" style="1"/>
  </cols>
  <sheetData>
    <row r="2" spans="2:8" ht="21.5" customHeight="1" x14ac:dyDescent="0.45">
      <c r="B2" s="243"/>
      <c r="C2" s="4" t="s">
        <v>179</v>
      </c>
    </row>
    <row r="3" spans="2:8" ht="18" customHeight="1" x14ac:dyDescent="0.45">
      <c r="B3" s="243"/>
      <c r="C3" s="5" t="s">
        <v>23</v>
      </c>
    </row>
    <row r="5" spans="2:8" ht="20" customHeight="1" x14ac:dyDescent="0.45">
      <c r="D5" s="244" t="s">
        <v>136</v>
      </c>
      <c r="E5" s="244"/>
      <c r="F5" s="244"/>
      <c r="G5" s="244"/>
      <c r="H5" s="244"/>
    </row>
    <row r="6" spans="2:8" ht="30" customHeight="1" thickBot="1" x14ac:dyDescent="0.5">
      <c r="C6" s="99"/>
      <c r="D6" s="100">
        <v>2023</v>
      </c>
      <c r="E6" s="100" t="s">
        <v>24</v>
      </c>
      <c r="F6" s="100">
        <v>2022</v>
      </c>
      <c r="G6" s="100" t="s">
        <v>24</v>
      </c>
      <c r="H6" s="100" t="s">
        <v>0</v>
      </c>
    </row>
    <row r="7" spans="2:8" ht="14.5" customHeight="1" x14ac:dyDescent="0.45">
      <c r="C7" s="7" t="s">
        <v>21</v>
      </c>
      <c r="D7" s="67">
        <v>13467</v>
      </c>
      <c r="E7" s="68">
        <v>100</v>
      </c>
      <c r="F7" s="67">
        <v>10887</v>
      </c>
      <c r="G7" s="68">
        <v>100</v>
      </c>
      <c r="H7" s="68">
        <v>23.7</v>
      </c>
    </row>
    <row r="8" spans="2:8" ht="14.5" customHeight="1" x14ac:dyDescent="0.45">
      <c r="C8" s="13" t="s">
        <v>1</v>
      </c>
      <c r="D8" s="69">
        <v>9712</v>
      </c>
      <c r="E8" s="70">
        <v>72.099999999999994</v>
      </c>
      <c r="F8" s="69">
        <v>7838</v>
      </c>
      <c r="G8" s="70">
        <v>72</v>
      </c>
      <c r="H8" s="70">
        <v>23.9</v>
      </c>
    </row>
    <row r="9" spans="2:8" ht="14.5" customHeight="1" x14ac:dyDescent="0.45">
      <c r="C9" s="45" t="s">
        <v>2</v>
      </c>
      <c r="D9" s="71">
        <v>3755</v>
      </c>
      <c r="E9" s="72">
        <v>27.9</v>
      </c>
      <c r="F9" s="71">
        <v>3049</v>
      </c>
      <c r="G9" s="72">
        <v>28</v>
      </c>
      <c r="H9" s="72">
        <v>23.2</v>
      </c>
    </row>
    <row r="10" spans="2:8" ht="14.5" customHeight="1" x14ac:dyDescent="0.45">
      <c r="C10" s="7" t="s">
        <v>25</v>
      </c>
      <c r="D10" s="67">
        <v>1507</v>
      </c>
      <c r="E10" s="68">
        <v>11.2</v>
      </c>
      <c r="F10" s="67">
        <v>947</v>
      </c>
      <c r="G10" s="68">
        <v>8.6999999999999993</v>
      </c>
      <c r="H10" s="68">
        <v>59.1</v>
      </c>
    </row>
    <row r="11" spans="2:8" ht="14.5" customHeight="1" x14ac:dyDescent="0.45">
      <c r="C11" s="7" t="s">
        <v>26</v>
      </c>
      <c r="D11" s="67">
        <v>1752</v>
      </c>
      <c r="E11" s="68">
        <v>13</v>
      </c>
      <c r="F11" s="67">
        <v>1558</v>
      </c>
      <c r="G11" s="68">
        <v>14.3</v>
      </c>
      <c r="H11" s="68">
        <v>12.5</v>
      </c>
    </row>
    <row r="12" spans="2:8" ht="14.5" customHeight="1" x14ac:dyDescent="0.45">
      <c r="C12" s="13" t="s">
        <v>85</v>
      </c>
      <c r="D12" s="69">
        <v>8</v>
      </c>
      <c r="E12" s="70">
        <v>0.1</v>
      </c>
      <c r="F12" s="69">
        <v>2</v>
      </c>
      <c r="G12" s="70">
        <v>0</v>
      </c>
      <c r="H12" s="70" t="s">
        <v>135</v>
      </c>
    </row>
    <row r="13" spans="2:8" ht="14.5" customHeight="1" x14ac:dyDescent="0.45">
      <c r="C13" s="45" t="s">
        <v>18</v>
      </c>
      <c r="D13" s="71">
        <v>488</v>
      </c>
      <c r="E13" s="72">
        <v>3.6</v>
      </c>
      <c r="F13" s="71">
        <v>542</v>
      </c>
      <c r="G13" s="72">
        <v>5</v>
      </c>
      <c r="H13" s="72">
        <v>-10</v>
      </c>
    </row>
    <row r="14" spans="2:8" ht="14.5" customHeight="1" x14ac:dyDescent="0.45">
      <c r="C14" s="7" t="s">
        <v>19</v>
      </c>
      <c r="D14" s="67">
        <v>246</v>
      </c>
      <c r="E14" s="68">
        <v>1.8</v>
      </c>
      <c r="F14" s="67">
        <v>131</v>
      </c>
      <c r="G14" s="68">
        <v>1.2</v>
      </c>
      <c r="H14" s="68">
        <v>87.8</v>
      </c>
    </row>
    <row r="15" spans="2:8" ht="14.5" customHeight="1" x14ac:dyDescent="0.45">
      <c r="C15" s="13" t="s">
        <v>20</v>
      </c>
      <c r="D15" s="69">
        <v>197</v>
      </c>
      <c r="E15" s="70">
        <v>1.5</v>
      </c>
      <c r="F15" s="69">
        <v>150</v>
      </c>
      <c r="G15" s="70">
        <v>1.4</v>
      </c>
      <c r="H15" s="70">
        <v>31.3</v>
      </c>
    </row>
    <row r="16" spans="2:8" ht="14.5" customHeight="1" x14ac:dyDescent="0.45">
      <c r="C16" s="47" t="s">
        <v>137</v>
      </c>
      <c r="D16" s="73">
        <v>931</v>
      </c>
      <c r="E16" s="74">
        <v>6.9</v>
      </c>
      <c r="F16" s="73">
        <v>823</v>
      </c>
      <c r="G16" s="74">
        <v>7.6</v>
      </c>
      <c r="H16" s="74">
        <v>13.1</v>
      </c>
    </row>
    <row r="17" spans="3:8" ht="14.5" customHeight="1" thickBot="1" x14ac:dyDescent="0.5">
      <c r="C17" s="101" t="s">
        <v>27</v>
      </c>
      <c r="D17" s="102">
        <v>57</v>
      </c>
      <c r="E17" s="103"/>
      <c r="F17" s="102">
        <v>134</v>
      </c>
      <c r="G17" s="105"/>
      <c r="H17" s="104">
        <v>-57.4</v>
      </c>
    </row>
    <row r="19" spans="3:8" ht="14.5" customHeight="1" x14ac:dyDescent="0.45">
      <c r="C19" s="234"/>
      <c r="D19" s="234"/>
      <c r="E19" s="234"/>
      <c r="F19" s="234"/>
      <c r="G19" s="234"/>
      <c r="H19" s="234"/>
    </row>
  </sheetData>
  <mergeCells count="3">
    <mergeCell ref="B2:B3"/>
    <mergeCell ref="C19:H19"/>
    <mergeCell ref="D5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Normal="10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116</v>
      </c>
    </row>
    <row r="4" spans="2:15" ht="20" customHeight="1" x14ac:dyDescent="0.45">
      <c r="C4" s="118"/>
      <c r="D4" s="245" t="s">
        <v>117</v>
      </c>
      <c r="E4" s="245"/>
      <c r="F4" s="119"/>
      <c r="G4" s="245" t="s">
        <v>118</v>
      </c>
      <c r="H4" s="245"/>
      <c r="I4" s="245"/>
      <c r="J4" s="245"/>
      <c r="K4" s="245"/>
    </row>
    <row r="5" spans="2:15" x14ac:dyDescent="0.45">
      <c r="C5" s="118"/>
      <c r="D5" s="128" t="s">
        <v>180</v>
      </c>
      <c r="E5" s="128" t="s">
        <v>181</v>
      </c>
      <c r="F5" s="120"/>
      <c r="G5" s="246" t="s">
        <v>182</v>
      </c>
      <c r="H5" s="246"/>
      <c r="I5" s="121"/>
      <c r="J5" s="246" t="s">
        <v>183</v>
      </c>
      <c r="K5" s="246"/>
    </row>
    <row r="6" spans="2:15" ht="17" thickBot="1" x14ac:dyDescent="0.5">
      <c r="C6" s="122"/>
      <c r="D6" s="123"/>
      <c r="E6" s="123"/>
      <c r="F6" s="123"/>
      <c r="G6" s="124" t="s">
        <v>119</v>
      </c>
      <c r="H6" s="124" t="s">
        <v>120</v>
      </c>
      <c r="I6" s="124"/>
      <c r="J6" s="124" t="s">
        <v>119</v>
      </c>
      <c r="K6" s="124" t="s">
        <v>120</v>
      </c>
    </row>
    <row r="7" spans="2:15" ht="14.5" customHeight="1" x14ac:dyDescent="0.45">
      <c r="C7" s="7" t="s">
        <v>111</v>
      </c>
      <c r="D7" s="125">
        <v>6.1999999999999998E-3</v>
      </c>
      <c r="E7" s="125">
        <v>7.1199999999999999E-2</v>
      </c>
      <c r="F7" s="11"/>
      <c r="G7" s="165">
        <v>18.11</v>
      </c>
      <c r="H7" s="167">
        <v>1</v>
      </c>
      <c r="I7" s="11"/>
      <c r="J7" s="165">
        <v>19.989999999999998</v>
      </c>
      <c r="K7" s="167">
        <v>1</v>
      </c>
    </row>
    <row r="8" spans="2:15" ht="14.5" customHeight="1" x14ac:dyDescent="0.45">
      <c r="C8" s="7" t="s">
        <v>121</v>
      </c>
      <c r="D8" s="125">
        <v>3.5499999999999997E-2</v>
      </c>
      <c r="E8" s="125">
        <v>0.13639999999999999</v>
      </c>
      <c r="F8" s="11"/>
      <c r="G8" s="165">
        <v>4627.2700000000004</v>
      </c>
      <c r="H8" s="167">
        <v>3.8999999999999998E-3</v>
      </c>
      <c r="I8" s="11"/>
      <c r="J8" s="165">
        <v>3748.15</v>
      </c>
      <c r="K8" s="167">
        <v>5.3E-3</v>
      </c>
    </row>
    <row r="9" spans="2:15" ht="14.5" customHeight="1" x14ac:dyDescent="0.45">
      <c r="C9" s="7" t="s">
        <v>114</v>
      </c>
      <c r="D9" s="125">
        <v>5.4000000000000003E-3</v>
      </c>
      <c r="E9" s="125">
        <v>5.5599999999999997E-2</v>
      </c>
      <c r="F9" s="11"/>
      <c r="G9" s="165">
        <v>5.08</v>
      </c>
      <c r="H9" s="167">
        <v>3.5636999999999999</v>
      </c>
      <c r="I9" s="11"/>
      <c r="J9" s="165">
        <v>4.74</v>
      </c>
      <c r="K9" s="167">
        <v>4.2201000000000004</v>
      </c>
    </row>
    <row r="10" spans="2:15" ht="14.5" customHeight="1" x14ac:dyDescent="0.45">
      <c r="C10" s="7" t="s">
        <v>122</v>
      </c>
      <c r="D10" s="125">
        <v>0.1434</v>
      </c>
      <c r="E10" s="125">
        <v>1.0831999999999999</v>
      </c>
      <c r="F10" s="11"/>
      <c r="G10" s="165">
        <v>209.01</v>
      </c>
      <c r="H10" s="167">
        <v>8.6599999999999996E-2</v>
      </c>
      <c r="I10" s="11"/>
      <c r="J10" s="165">
        <v>111.01</v>
      </c>
      <c r="K10" s="167">
        <v>0.18010000000000001</v>
      </c>
    </row>
    <row r="11" spans="2:15" ht="14.5" customHeight="1" x14ac:dyDescent="0.45">
      <c r="C11" s="7" t="s">
        <v>123</v>
      </c>
      <c r="D11" s="125">
        <v>7.3000000000000001E-3</v>
      </c>
      <c r="E11" s="125">
        <v>0.1183</v>
      </c>
      <c r="F11" s="11"/>
      <c r="G11" s="165">
        <v>790.41</v>
      </c>
      <c r="H11" s="167">
        <v>2.29E-2</v>
      </c>
      <c r="I11" s="11"/>
      <c r="J11" s="165">
        <v>787.16</v>
      </c>
      <c r="K11" s="167">
        <v>2.5399999999999999E-2</v>
      </c>
    </row>
    <row r="12" spans="2:15" ht="14.5" customHeight="1" thickBot="1" x14ac:dyDescent="0.5">
      <c r="C12" s="8" t="s">
        <v>124</v>
      </c>
      <c r="D12" s="126">
        <v>1.9300000000000001E-2</v>
      </c>
      <c r="E12" s="126">
        <v>8.6699999999999999E-2</v>
      </c>
      <c r="F12" s="127"/>
      <c r="G12" s="166">
        <v>0.92</v>
      </c>
      <c r="H12" s="168">
        <v>19.686299999999999</v>
      </c>
      <c r="I12" s="127"/>
      <c r="J12" s="166">
        <v>0.9</v>
      </c>
      <c r="K12" s="168">
        <v>22.102799999999998</v>
      </c>
    </row>
    <row r="14" spans="2:15" ht="14.5" customHeight="1" x14ac:dyDescent="0.45">
      <c r="C14" s="234" t="s">
        <v>125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Consolidated Results</vt:lpstr>
      <vt:lpstr>Consolidated Balance</vt:lpstr>
      <vt:lpstr>EBITDA &amp; ND exKOF</vt:lpstr>
      <vt:lpstr>Proximity</vt:lpstr>
      <vt:lpstr>Health</vt:lpstr>
      <vt:lpstr>Fuel</vt:lpstr>
      <vt:lpstr>KOF</vt:lpstr>
      <vt:lpstr>Envoy Solutions</vt:lpstr>
      <vt:lpstr>Other Info</vt:lpstr>
      <vt:lpstr>'Consolidated Results'!_Hlk133398334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Villanueva Guajardo Jose Oscar</dc:creator>
  <cp:lastModifiedBy>Leal  Alejandro</cp:lastModifiedBy>
  <dcterms:created xsi:type="dcterms:W3CDTF">2022-04-27T16:19:02Z</dcterms:created>
  <dcterms:modified xsi:type="dcterms:W3CDTF">2023-04-28T01:54:30Z</dcterms:modified>
</cp:coreProperties>
</file>