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mbeddings/oleObject5.bin" ContentType="application/vnd.openxmlformats-officedocument.oleObject"/>
  <Override PartName="/xl/drawings/drawing8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9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pfem01.csc.fmx\RI\Trimestres FEMSA\2018\Abril\Documentos Finales\"/>
    </mc:Choice>
  </mc:AlternateContent>
  <bookViews>
    <workbookView xWindow="0" yWindow="0" windowWidth="21600" windowHeight="9650" tabRatio="839"/>
  </bookViews>
  <sheets>
    <sheet name="Consolidado Resultados" sheetId="1" r:id="rId1"/>
    <sheet name=" Consolidado Balance" sheetId="26" r:id="rId2"/>
    <sheet name="Consolidado Trim Ajustes" sheetId="12" state="hidden" r:id="rId3"/>
    <sheet name="Consolidado Resultados Orgánico" sheetId="14" state="hidden" r:id="rId4"/>
    <sheet name="FEMSA Comercio-Div Comercial" sheetId="20" r:id="rId5"/>
    <sheet name="FEMSA Comercio-Div Salud" sheetId="25" r:id="rId6"/>
    <sheet name="FEMSA Comercio-Div Combustibles" sheetId="24" r:id="rId7"/>
    <sheet name="FEMCO Comercial Org" sheetId="22" state="hidden" r:id="rId8"/>
    <sheet name="FEMCO OXXO" sheetId="23" state="hidden" r:id="rId9"/>
    <sheet name="Coca-Cola FEMSA" sheetId="7" r:id="rId10"/>
    <sheet name="Otros indicadores" sheetId="13" r:id="rId11"/>
  </sheets>
  <definedNames>
    <definedName name="ebitdaprom" localSheetId="7">#REF!,#REF!,#REF!,#REF!,#REF!,#REF!</definedName>
    <definedName name="ebitdaprom" localSheetId="8">#REF!,#REF!,#REF!,#REF!,#REF!,#REF!</definedName>
    <definedName name="ebitdaprom" localSheetId="6">#REF!,#REF!,#REF!,#REF!,#REF!,#REF!</definedName>
    <definedName name="ebitdaprom" localSheetId="4">#REF!,#REF!,#REF!,#REF!,#REF!,#REF!</definedName>
    <definedName name="ebitdaprom" localSheetId="5">#REF!,#REF!,#REF!,#REF!,#REF!,#REF!</definedName>
    <definedName name="ebitdaprom">#REF!,#REF!,#REF!,#REF!,#REF!,#REF!</definedName>
    <definedName name="_xlnm.Print_Area" localSheetId="1">' Consolidado Balance'!$A$1:$H$52</definedName>
    <definedName name="_xlnm.Print_Area" localSheetId="9">'Coca-Cola FEMSA'!$A$1:$I$30</definedName>
    <definedName name="_xlnm.Print_Area" localSheetId="0">'Consolidado Resultados'!$A$1:$I$50</definedName>
    <definedName name="_xlnm.Print_Area" localSheetId="3">'Consolidado Resultados Orgánico'!$A$1:$O$26</definedName>
    <definedName name="_xlnm.Print_Area" localSheetId="7">'FEMCO Comercial Org'!$A$1:$J$20</definedName>
    <definedName name="_xlnm.Print_Area" localSheetId="8">'FEMCO OXXO'!$A$1:$G$20</definedName>
    <definedName name="_xlnm.Print_Area" localSheetId="6">'FEMSA Comercio-Div Combustibles'!$A$1:$H$33</definedName>
    <definedName name="_xlnm.Print_Area" localSheetId="4">'FEMSA Comercio-Div Comercial'!$A$1:$H$31</definedName>
    <definedName name="_xlnm.Print_Area" localSheetId="5">'FEMSA Comercio-Div Salud'!$A$1:$H$30</definedName>
    <definedName name="_xlnm.Print_Area" localSheetId="10">'Otros indicadores'!$A$1:$J$17</definedName>
  </definedNames>
  <calcPr calcId="171027"/>
</workbook>
</file>

<file path=xl/calcChain.xml><?xml version="1.0" encoding="utf-8"?>
<calcChain xmlns="http://schemas.openxmlformats.org/spreadsheetml/2006/main">
  <c r="L12" i="14" l="1"/>
  <c r="J12" i="14"/>
  <c r="E11" i="14"/>
  <c r="L13" i="14" s="1"/>
  <c r="C11" i="14"/>
  <c r="J13" i="14" s="1"/>
  <c r="N12" i="14" l="1"/>
  <c r="C12" i="14"/>
  <c r="E12" i="14"/>
  <c r="N13" i="14"/>
  <c r="D16" i="12" l="1"/>
  <c r="E17" i="14" l="1"/>
  <c r="E20" i="14"/>
  <c r="C14" i="14"/>
  <c r="C15" i="14" l="1"/>
  <c r="E14" i="14"/>
  <c r="G14" i="14" s="1"/>
  <c r="E8" i="14"/>
  <c r="C8" i="14" l="1"/>
  <c r="E23" i="14"/>
  <c r="G11" i="14" l="1"/>
  <c r="C9" i="14"/>
  <c r="G8" i="14"/>
  <c r="F8" i="23" l="1"/>
  <c r="F8" i="22"/>
  <c r="D14" i="23"/>
  <c r="D8" i="23"/>
  <c r="G15" i="22"/>
  <c r="G10" i="22"/>
  <c r="E55" i="12"/>
  <c r="E53" i="12"/>
  <c r="E28" i="12"/>
  <c r="E24" i="12"/>
  <c r="E23" i="12"/>
  <c r="E22" i="12"/>
  <c r="E20" i="12"/>
  <c r="E18" i="12"/>
  <c r="E15" i="12"/>
  <c r="E13" i="12"/>
  <c r="E12" i="12"/>
  <c r="E10" i="12"/>
  <c r="C6" i="14"/>
  <c r="D21" i="12"/>
  <c r="C6" i="23"/>
  <c r="C6" i="22"/>
  <c r="E7" i="23"/>
  <c r="C7" i="23"/>
  <c r="E7" i="22"/>
  <c r="C7" i="22"/>
  <c r="L8" i="23"/>
  <c r="N11" i="22"/>
  <c r="L8" i="22"/>
  <c r="D25" i="12"/>
  <c r="E56" i="12"/>
  <c r="D17" i="12"/>
  <c r="F10" i="22"/>
  <c r="F15" i="22"/>
  <c r="D8" i="22"/>
  <c r="D10" i="23"/>
  <c r="F14" i="22"/>
  <c r="F18" i="12" l="1"/>
  <c r="C23" i="14"/>
  <c r="K9" i="22"/>
  <c r="O14" i="22"/>
  <c r="L11" i="23"/>
  <c r="E9" i="22"/>
  <c r="L17" i="23"/>
  <c r="N17" i="22"/>
  <c r="L14" i="23"/>
  <c r="N8" i="22"/>
  <c r="M14" i="23"/>
  <c r="N15" i="22"/>
  <c r="K9" i="23"/>
  <c r="L13" i="23"/>
  <c r="L17" i="22"/>
  <c r="M12" i="22"/>
  <c r="O12" i="22" s="1"/>
  <c r="L13" i="22"/>
  <c r="M8" i="23"/>
  <c r="M17" i="23"/>
  <c r="N10" i="22"/>
  <c r="N9" i="22" s="1"/>
  <c r="D13" i="23"/>
  <c r="D11" i="23"/>
  <c r="I9" i="23"/>
  <c r="J17" i="23"/>
  <c r="M13" i="23"/>
  <c r="M15" i="23"/>
  <c r="N13" i="22"/>
  <c r="G13" i="22"/>
  <c r="L15" i="23"/>
  <c r="K16" i="23"/>
  <c r="J11" i="23"/>
  <c r="J14" i="23"/>
  <c r="I16" i="23"/>
  <c r="M11" i="23"/>
  <c r="J13" i="23"/>
  <c r="F17" i="23"/>
  <c r="E9" i="23"/>
  <c r="M10" i="23"/>
  <c r="L10" i="23"/>
  <c r="K12" i="23"/>
  <c r="J10" i="23"/>
  <c r="J15" i="23"/>
  <c r="L14" i="22"/>
  <c r="O8" i="22"/>
  <c r="O10" i="22"/>
  <c r="O13" i="22"/>
  <c r="N14" i="22"/>
  <c r="L10" i="22"/>
  <c r="L9" i="22" s="1"/>
  <c r="K16" i="22"/>
  <c r="O11" i="22"/>
  <c r="O15" i="22"/>
  <c r="M16" i="22"/>
  <c r="I12" i="23"/>
  <c r="J8" i="23"/>
  <c r="L11" i="22"/>
  <c r="M9" i="22"/>
  <c r="O17" i="22"/>
  <c r="L15" i="22"/>
  <c r="D26" i="12"/>
  <c r="D29" i="12" s="1"/>
  <c r="D30" i="12" s="1"/>
  <c r="D52" i="12"/>
  <c r="D54" i="12" s="1"/>
  <c r="G17" i="23"/>
  <c r="F13" i="22"/>
  <c r="D17" i="23"/>
  <c r="G15" i="23"/>
  <c r="F9" i="22"/>
  <c r="E27" i="12"/>
  <c r="E16" i="23"/>
  <c r="G14" i="23"/>
  <c r="C12" i="22"/>
  <c r="G8" i="23"/>
  <c r="F15" i="23"/>
  <c r="G11" i="23"/>
  <c r="F10" i="23"/>
  <c r="F9" i="23" s="1"/>
  <c r="D14" i="22"/>
  <c r="D9" i="23"/>
  <c r="E19" i="12"/>
  <c r="C21" i="12"/>
  <c r="C9" i="22"/>
  <c r="D17" i="22"/>
  <c r="G8" i="22"/>
  <c r="D11" i="22"/>
  <c r="D13" i="22"/>
  <c r="G11" i="22"/>
  <c r="E12" i="22"/>
  <c r="G13" i="23"/>
  <c r="F13" i="23"/>
  <c r="E12" i="23"/>
  <c r="C16" i="23"/>
  <c r="C16" i="22"/>
  <c r="G14" i="22"/>
  <c r="G10" i="23"/>
  <c r="C9" i="23"/>
  <c r="C12" i="23"/>
  <c r="F17" i="22"/>
  <c r="F16" i="22" s="1"/>
  <c r="E16" i="22"/>
  <c r="G17" i="22"/>
  <c r="F11" i="22"/>
  <c r="D15" i="23"/>
  <c r="E14" i="12"/>
  <c r="C16" i="12"/>
  <c r="E16" i="12" s="1"/>
  <c r="F14" i="23"/>
  <c r="D10" i="22"/>
  <c r="D9" i="22" s="1"/>
  <c r="D15" i="22"/>
  <c r="C11" i="12"/>
  <c r="E9" i="12"/>
  <c r="F11" i="23"/>
  <c r="O9" i="22" l="1"/>
  <c r="C17" i="14"/>
  <c r="G17" i="14" s="1"/>
  <c r="F28" i="12"/>
  <c r="G9" i="22"/>
  <c r="G16" i="23"/>
  <c r="C24" i="14"/>
  <c r="G23" i="14"/>
  <c r="C18" i="14"/>
  <c r="L16" i="22"/>
  <c r="L16" i="23"/>
  <c r="N16" i="22"/>
  <c r="D12" i="23"/>
  <c r="M9" i="23"/>
  <c r="M12" i="23"/>
  <c r="L12" i="23"/>
  <c r="N12" i="22"/>
  <c r="D16" i="23"/>
  <c r="J12" i="23"/>
  <c r="G9" i="23"/>
  <c r="M16" i="23"/>
  <c r="L9" i="23"/>
  <c r="J16" i="23"/>
  <c r="J9" i="23"/>
  <c r="L12" i="22"/>
  <c r="O16" i="22"/>
  <c r="F12" i="22"/>
  <c r="H12" i="22"/>
  <c r="G12" i="22"/>
  <c r="F16" i="23"/>
  <c r="F12" i="23"/>
  <c r="G12" i="23"/>
  <c r="G16" i="22"/>
  <c r="H11" i="22"/>
  <c r="D12" i="22"/>
  <c r="D16" i="22"/>
  <c r="E11" i="12"/>
  <c r="C17" i="12"/>
  <c r="C25" i="12"/>
  <c r="E25" i="12" s="1"/>
  <c r="E21" i="12"/>
  <c r="E17" i="12" l="1"/>
  <c r="C26" i="12"/>
  <c r="C32" i="12" s="1"/>
  <c r="C52" i="12"/>
  <c r="C20" i="14" l="1"/>
  <c r="C21" i="14"/>
  <c r="G20" i="14"/>
  <c r="E52" i="12"/>
  <c r="C54" i="12"/>
  <c r="E54" i="12" s="1"/>
  <c r="C29" i="12"/>
  <c r="E26" i="12"/>
  <c r="F26" i="12" s="1"/>
  <c r="E29" i="12" l="1"/>
  <c r="C30" i="12"/>
  <c r="E30" i="12" l="1"/>
  <c r="E31" i="12"/>
  <c r="E18" i="14" l="1"/>
  <c r="G18" i="14" s="1"/>
  <c r="E24" i="14"/>
  <c r="G24" i="14" s="1"/>
  <c r="E21" i="14" l="1"/>
  <c r="G21" i="14" s="1"/>
  <c r="G12" i="14"/>
  <c r="E15" i="14"/>
  <c r="G15" i="14" s="1"/>
  <c r="E9" i="14"/>
  <c r="G9" i="14" s="1"/>
</calcChain>
</file>

<file path=xl/sharedStrings.xml><?xml version="1.0" encoding="utf-8"?>
<sst xmlns="http://schemas.openxmlformats.org/spreadsheetml/2006/main" count="336" uniqueCount="199">
  <si>
    <t>FEMSA</t>
  </si>
  <si>
    <t>Estado de Resultados Consolidado</t>
  </si>
  <si>
    <t>Millones de pesos</t>
  </si>
  <si>
    <t>% Integral</t>
  </si>
  <si>
    <t>Ingresos Totales</t>
  </si>
  <si>
    <t>Costo de ventas</t>
  </si>
  <si>
    <t>Utilidad bruta</t>
  </si>
  <si>
    <t xml:space="preserve">      Gasto financiero</t>
  </si>
  <si>
    <t xml:space="preserve">      Producto financiero</t>
  </si>
  <si>
    <t xml:space="preserve">  Gasto financiero, neto</t>
  </si>
  <si>
    <t>ISR</t>
  </si>
  <si>
    <t>Utilidad neta consolidada</t>
  </si>
  <si>
    <t>Participación controladora</t>
  </si>
  <si>
    <t>Participación no controladora</t>
  </si>
  <si>
    <t>Depreciación</t>
  </si>
  <si>
    <t>Inversión en activo fijo</t>
  </si>
  <si>
    <t>Var. p.p.</t>
  </si>
  <si>
    <t xml:space="preserve">   Deuda total = préstamos bancarios C.P. + vencimientos del pasivo L.P. a C.P. + préstamos bancarios L.P.</t>
  </si>
  <si>
    <t>Coca-Cola FEMSA</t>
  </si>
  <si>
    <t>Resultados de Operación</t>
  </si>
  <si>
    <t>Volumen de ventas</t>
  </si>
  <si>
    <t>(Millones de cajas unidad)</t>
  </si>
  <si>
    <t>México y Centro América</t>
  </si>
  <si>
    <t>Sudamérica</t>
  </si>
  <si>
    <t xml:space="preserve">Total </t>
  </si>
  <si>
    <t>México</t>
  </si>
  <si>
    <t>Colombia</t>
  </si>
  <si>
    <t>Venezuela</t>
  </si>
  <si>
    <t>Brasil</t>
  </si>
  <si>
    <t>Argentina</t>
  </si>
  <si>
    <t>Gastos de administración</t>
  </si>
  <si>
    <t>Gastos de venta</t>
  </si>
  <si>
    <t>Información de Tiendas OXXO</t>
  </si>
  <si>
    <t>Tiendas totales</t>
  </si>
  <si>
    <t>Ventas (miles de pesos)</t>
  </si>
  <si>
    <t>Balance General Consolidado</t>
  </si>
  <si>
    <t>ACTIVOS</t>
  </si>
  <si>
    <t>Efectivo y valores de realización inmediata</t>
  </si>
  <si>
    <t>Cuentas por cobrar</t>
  </si>
  <si>
    <t>Inventarios</t>
  </si>
  <si>
    <t>Otros activos circulantes</t>
  </si>
  <si>
    <t>Total activo circulante</t>
  </si>
  <si>
    <t>Propiedad, planta y equipo, neto</t>
  </si>
  <si>
    <t>Otros activos</t>
  </si>
  <si>
    <t>TOTAL ACTIVOS</t>
  </si>
  <si>
    <t>PASIVOS Y CAPITAL CONTABLE</t>
  </si>
  <si>
    <t>Préstamos bancarios C.P.</t>
  </si>
  <si>
    <t>Vencimientos del pasivo L.P. a C.P.</t>
  </si>
  <si>
    <t>Intereses por pagar</t>
  </si>
  <si>
    <t>Pasivo de operación</t>
  </si>
  <si>
    <t>Total pasivo circulante</t>
  </si>
  <si>
    <t xml:space="preserve">Obligaciones laborales </t>
  </si>
  <si>
    <t>Otros pasivos</t>
  </si>
  <si>
    <t>Total pasivos</t>
  </si>
  <si>
    <t>Total capital contable</t>
  </si>
  <si>
    <t xml:space="preserve">Utilidad neta antes de impuesto a la utilidad </t>
  </si>
  <si>
    <t>Resultado integral de financiamiento</t>
  </si>
  <si>
    <t>Indicador de operación FEMSA</t>
  </si>
  <si>
    <t>Flujo Bruto de Operación</t>
  </si>
  <si>
    <t>FLUJO BRUTO OPERACIÓN y CAPEX</t>
  </si>
  <si>
    <t>Millions of Pesos</t>
  </si>
  <si>
    <t>Millones de Pesos</t>
  </si>
  <si>
    <t>Participación en los resultados de Heineken</t>
  </si>
  <si>
    <t>Otros gastos (productos) operativos</t>
  </si>
  <si>
    <t xml:space="preserve">Otros gastos (productos) no operativos </t>
  </si>
  <si>
    <t>Utilidad de operación FEMSA</t>
  </si>
  <si>
    <t xml:space="preserve">Utilidad de operación </t>
  </si>
  <si>
    <t>Utilidad de operación</t>
  </si>
  <si>
    <t>Método de participación operativo Ganancia (Pérdida)</t>
  </si>
  <si>
    <t>Otros gastos (productos) operativos, neto</t>
  </si>
  <si>
    <t>Amortización y otras partidas virtuales</t>
  </si>
  <si>
    <t>Tasa Promedio</t>
  </si>
  <si>
    <t>Contratado en:</t>
  </si>
  <si>
    <t>Deuda total</t>
  </si>
  <si>
    <t>% de la Deuda total</t>
  </si>
  <si>
    <t>Información Macroeconómica</t>
  </si>
  <si>
    <t>Inflación</t>
  </si>
  <si>
    <t>Por USD</t>
  </si>
  <si>
    <t>Por Peso</t>
  </si>
  <si>
    <t xml:space="preserve">Zona Euro </t>
  </si>
  <si>
    <t>Ajustes</t>
  </si>
  <si>
    <t>% del Total</t>
  </si>
  <si>
    <t>N.S.</t>
  </si>
  <si>
    <t>EBITDA</t>
  </si>
  <si>
    <t>% Inc.</t>
  </si>
  <si>
    <t>Razones Financieras</t>
  </si>
  <si>
    <t>Flujo Bruto de Operación y CAPEX</t>
  </si>
  <si>
    <t xml:space="preserve">  (Ganancia) Pérdida por fluctuación cambiaria</t>
  </si>
  <si>
    <t xml:space="preserve">  (Ganancia) / Pérdida por posición monetaria</t>
  </si>
  <si>
    <r>
      <t xml:space="preserve">  (Ganancia) / Pérdida en instrumentos financieros derivados</t>
    </r>
    <r>
      <rPr>
        <vertAlign val="superscript"/>
        <sz val="11"/>
        <color indexed="8"/>
        <rFont val="Arial Narrow"/>
        <family val="2"/>
      </rPr>
      <t>(3)</t>
    </r>
  </si>
  <si>
    <t>Gastos de Financiamiento, neto</t>
  </si>
  <si>
    <t>Acumulado a:</t>
  </si>
  <si>
    <t>Ingresos Totales KOF</t>
  </si>
  <si>
    <t>Ingresos Totales Organicos KOF</t>
  </si>
  <si>
    <t>Utilidad de operación KOF</t>
  </si>
  <si>
    <t>Utilidad de operación Organica KOF</t>
  </si>
  <si>
    <t>Flujo Bruto de Operación Organico KOF</t>
  </si>
  <si>
    <r>
      <t>% Org.</t>
    </r>
    <r>
      <rPr>
        <b/>
        <vertAlign val="superscript"/>
        <sz val="10.1"/>
        <color indexed="8"/>
        <rFont val="Arial Narrow"/>
        <family val="2"/>
      </rPr>
      <t>(A)</t>
    </r>
  </si>
  <si>
    <t xml:space="preserve">Tiendas nuevas: </t>
  </si>
  <si>
    <t>TOTAL PASIVO Y CAPITAL CONTABLE</t>
  </si>
  <si>
    <t>FEMSA Comercio-División Comercial Orgánico</t>
  </si>
  <si>
    <r>
      <t xml:space="preserve">% Org </t>
    </r>
    <r>
      <rPr>
        <b/>
        <vertAlign val="superscript"/>
        <sz val="10.1"/>
        <color indexed="8"/>
        <rFont val="Arial Narrow"/>
        <family val="2"/>
      </rPr>
      <t>(A)</t>
    </r>
  </si>
  <si>
    <t>FEMSA Comercio - OXXO</t>
  </si>
  <si>
    <t>Chile</t>
  </si>
  <si>
    <t>1Q 2016 HFM</t>
  </si>
  <si>
    <t>1Q 2016 Final</t>
  </si>
  <si>
    <t xml:space="preserve">Estaciones nuevas: </t>
  </si>
  <si>
    <t>Ventas netas</t>
  </si>
  <si>
    <t>Estaciones totales</t>
  </si>
  <si>
    <t>Precio Promedio por lt.</t>
  </si>
  <si>
    <t>VENTAS</t>
  </si>
  <si>
    <t>UT. OP</t>
  </si>
  <si>
    <t>2Q 2016 HFM</t>
  </si>
  <si>
    <t>2Q 2016 Final</t>
  </si>
  <si>
    <t>Últimos 12 meses</t>
  </si>
  <si>
    <t>Contra trimeste anterior</t>
  </si>
  <si>
    <t>Volumen (miles de litros)</t>
  </si>
  <si>
    <t>Por el primer trimestre de:</t>
  </si>
  <si>
    <t>Filipinas</t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</si>
  <si>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12M = últimos doce meses. </t>
    </r>
  </si>
  <si>
    <r>
      <t>% Org.</t>
    </r>
    <r>
      <rPr>
        <b/>
        <vertAlign val="superscript"/>
        <sz val="8"/>
        <color rgb="FF850026"/>
        <rFont val="Calibri"/>
        <family val="2"/>
        <scheme val="minor"/>
      </rPr>
      <t>(A)</t>
    </r>
  </si>
  <si>
    <t>Ingresos totales</t>
  </si>
  <si>
    <t>Tráfico (miles de transacciones)</t>
  </si>
  <si>
    <t>Ticket (pesos)</t>
  </si>
  <si>
    <t>Flujo bruto de operación</t>
  </si>
  <si>
    <r>
      <t xml:space="preserve">Otros gastos (productos) operativos, neto </t>
    </r>
    <r>
      <rPr>
        <vertAlign val="superscript"/>
        <sz val="8"/>
        <color indexed="8"/>
        <rFont val="Calibri"/>
        <family val="2"/>
        <scheme val="minor"/>
      </rPr>
      <t>(1)</t>
    </r>
  </si>
  <si>
    <r>
      <t xml:space="preserve">Utilidad de operación </t>
    </r>
    <r>
      <rPr>
        <vertAlign val="superscript"/>
        <sz val="8"/>
        <color indexed="8"/>
        <rFont val="Calibri"/>
        <family val="2"/>
        <scheme val="minor"/>
      </rPr>
      <t>(2)</t>
    </r>
  </si>
  <si>
    <r>
      <t xml:space="preserve">Participación en los resultados de Asociadas </t>
    </r>
    <r>
      <rPr>
        <vertAlign val="superscript"/>
        <sz val="8"/>
        <color indexed="8"/>
        <rFont val="Calibri"/>
        <family val="2"/>
        <scheme val="minor"/>
      </rPr>
      <t>(3)</t>
    </r>
  </si>
  <si>
    <r>
      <t>Liquidez</t>
    </r>
    <r>
      <rPr>
        <vertAlign val="superscript"/>
        <sz val="8"/>
        <color indexed="8"/>
        <rFont val="Calibri"/>
        <family val="2"/>
        <scheme val="minor"/>
      </rPr>
      <t>(4)</t>
    </r>
  </si>
  <si>
    <r>
      <t>Cobertura de intereses</t>
    </r>
    <r>
      <rPr>
        <vertAlign val="superscript"/>
        <sz val="8"/>
        <color indexed="8"/>
        <rFont val="Calibri"/>
        <family val="2"/>
        <scheme val="minor"/>
      </rPr>
      <t>(5)</t>
    </r>
  </si>
  <si>
    <r>
      <t>Apalancamiento</t>
    </r>
    <r>
      <rPr>
        <vertAlign val="superscript"/>
        <sz val="8"/>
        <color indexed="8"/>
        <rFont val="Calibri"/>
        <family val="2"/>
        <scheme val="minor"/>
      </rPr>
      <t>(6)</t>
    </r>
  </si>
  <si>
    <r>
      <t>Capitalización</t>
    </r>
    <r>
      <rPr>
        <vertAlign val="superscript"/>
        <sz val="8"/>
        <color indexed="8"/>
        <rFont val="Calibri"/>
        <family val="2"/>
        <scheme val="minor"/>
      </rPr>
      <t>(7)</t>
    </r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</si>
  <si>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Otros gastos (productos) operativos, neto = Otros gastos (Productos) operativos +(-) Metodo de participación operativo.</t>
    </r>
  </si>
  <si>
    <r>
      <rPr>
        <vertAlign val="superscript"/>
        <sz val="7"/>
        <color indexed="8"/>
        <rFont val="Calibri"/>
        <family val="2"/>
        <scheme val="minor"/>
      </rPr>
      <t>(2)</t>
    </r>
    <r>
      <rPr>
        <sz val="7"/>
        <color indexed="8"/>
        <rFont val="Calibri"/>
        <family val="2"/>
        <scheme val="minor"/>
      </rPr>
      <t xml:space="preserve"> Utilidad de operación = Utilidad bruta - Gastos de administración y venta  - Otros gastos (Productos) operativos, neto.</t>
    </r>
  </si>
  <si>
    <r>
      <rPr>
        <vertAlign val="superscript"/>
        <sz val="7"/>
        <rFont val="Calibri"/>
        <family val="2"/>
        <scheme val="minor"/>
      </rPr>
      <t xml:space="preserve">(3) </t>
    </r>
    <r>
      <rPr>
        <sz val="7"/>
        <rFont val="Calibri"/>
        <family val="2"/>
        <scheme val="minor"/>
      </rPr>
      <t>Representa principalmente el método de participación en los resultados de Heineken, neto.</t>
    </r>
  </si>
  <si>
    <r>
      <t>(4)</t>
    </r>
    <r>
      <rPr>
        <sz val="7"/>
        <rFont val="Calibri"/>
        <family val="2"/>
        <scheme val="minor"/>
      </rPr>
      <t xml:space="preserve"> Total activo circulante / total pasivo circulante.</t>
    </r>
  </si>
  <si>
    <r>
      <t>(5)</t>
    </r>
    <r>
      <rPr>
        <sz val="7"/>
        <rFont val="Calibri"/>
        <family val="2"/>
        <scheme val="minor"/>
      </rPr>
      <t xml:space="preserve"> Ut operación + depreciación + amortización y otras partidas virtuales/ gastos financieros, neto.</t>
    </r>
  </si>
  <si>
    <r>
      <t>(6)</t>
    </r>
    <r>
      <rPr>
        <sz val="7"/>
        <rFont val="Calibri"/>
        <family val="2"/>
        <scheme val="minor"/>
      </rPr>
      <t xml:space="preserve"> Total pasivos / total capital contable.</t>
    </r>
  </si>
  <si>
    <r>
      <t>(7)</t>
    </r>
    <r>
      <rPr>
        <sz val="7"/>
        <rFont val="Calibri"/>
        <family val="2"/>
        <scheme val="minor"/>
      </rPr>
      <t xml:space="preserve"> Deuda total / préstamos bancarios L.P. + capital contable.</t>
    </r>
  </si>
  <si>
    <t>Producto financiero</t>
  </si>
  <si>
    <t>Pérdida / (Ganancia) por fluctuación cambiaria</t>
  </si>
  <si>
    <t>Gasto financiero, neto</t>
  </si>
  <si>
    <t>Otros gastos (productos) financieros, neto</t>
  </si>
  <si>
    <t>Gasto financiero</t>
  </si>
  <si>
    <t>Utilidad neta antes de impuesto a la utilidad
    y de Método Participación en Asociadas</t>
  </si>
  <si>
    <r>
      <t>Activos intangibles</t>
    </r>
    <r>
      <rPr>
        <vertAlign val="superscript"/>
        <sz val="8"/>
        <color indexed="8"/>
        <rFont val="Calibri"/>
        <family val="2"/>
        <scheme val="minor"/>
      </rPr>
      <t>(1)</t>
    </r>
  </si>
  <si>
    <r>
      <t>Deuda a largo plazo</t>
    </r>
    <r>
      <rPr>
        <vertAlign val="superscript"/>
        <sz val="8"/>
        <color indexed="8"/>
        <rFont val="Calibri"/>
        <family val="2"/>
        <scheme val="minor"/>
      </rPr>
      <t>(2)</t>
    </r>
  </si>
  <si>
    <r>
      <t xml:space="preserve">Tasa fija </t>
    </r>
    <r>
      <rPr>
        <vertAlign val="superscript"/>
        <sz val="8"/>
        <rFont val="Calibri"/>
        <family val="2"/>
        <scheme val="minor"/>
      </rPr>
      <t>(2)</t>
    </r>
  </si>
  <si>
    <r>
      <t xml:space="preserve">Tasa variable </t>
    </r>
    <r>
      <rPr>
        <vertAlign val="superscript"/>
        <sz val="8"/>
        <rFont val="Calibri"/>
        <family val="2"/>
        <scheme val="minor"/>
      </rPr>
      <t>(2)</t>
    </r>
  </si>
  <si>
    <r>
      <t>(1)</t>
    </r>
    <r>
      <rPr>
        <sz val="7"/>
        <color indexed="8"/>
        <rFont val="Calibri"/>
        <family val="2"/>
        <scheme val="minor"/>
      </rPr>
      <t xml:space="preserve"> Incluye los activos intangibles generados por las adquisiciones.</t>
    </r>
  </si>
  <si>
    <r>
      <t>(2)</t>
    </r>
    <r>
      <rPr>
        <sz val="7"/>
        <rFont val="Calibri"/>
        <family val="2"/>
        <scheme val="minor"/>
      </rPr>
      <t xml:space="preserve"> Incluye efecto de derivados de tipo de cambio y tasa de interés relacionados con los pasivos bancarios.</t>
    </r>
  </si>
  <si>
    <r>
      <t xml:space="preserve">MEZCLA DE MONEDAS Y TASAS 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</si>
  <si>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t xml:space="preserve">Inversión en acciones </t>
  </si>
  <si>
    <t>Pesos mexicanos</t>
  </si>
  <si>
    <t>Euros</t>
  </si>
  <si>
    <t>Dólares</t>
  </si>
  <si>
    <t>Pesos Argentinos</t>
  </si>
  <si>
    <t>Pesos Colombianos</t>
  </si>
  <si>
    <t>Pesos Chilenos</t>
  </si>
  <si>
    <t xml:space="preserve">Reales </t>
  </si>
  <si>
    <t xml:space="preserve"> - Filipinas (Febrero)</t>
  </si>
  <si>
    <r>
      <t xml:space="preserve">Mismas tiendas: </t>
    </r>
    <r>
      <rPr>
        <vertAlign val="superscript"/>
        <sz val="8"/>
        <color indexed="8"/>
        <rFont val="Calibri"/>
        <family val="2"/>
        <scheme val="minor"/>
      </rPr>
      <t>(1)</t>
    </r>
  </si>
  <si>
    <t>FEMSA Comercio - División Comercial</t>
  </si>
  <si>
    <r>
      <t>FEMSA Comercio - División Salud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</si>
  <si>
    <r>
      <t>Tiendas nuevas</t>
    </r>
    <r>
      <rPr>
        <vertAlign val="superscript"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: </t>
    </r>
  </si>
  <si>
    <r>
      <t xml:space="preserve">Mismas tiendas: </t>
    </r>
    <r>
      <rPr>
        <vertAlign val="superscript"/>
        <sz val="8"/>
        <rFont val="Calibri"/>
        <family val="2"/>
        <scheme val="minor"/>
      </rPr>
      <t>(2)</t>
    </r>
  </si>
  <si>
    <t>Volumen (millones de litros) estaciones totales</t>
  </si>
  <si>
    <r>
      <t xml:space="preserve">Mismas estaciones: </t>
    </r>
    <r>
      <rPr>
        <vertAlign val="superscript"/>
        <sz val="8"/>
        <color indexed="8"/>
        <rFont val="Calibri"/>
        <family val="2"/>
        <scheme val="minor"/>
      </rPr>
      <t>(1)</t>
    </r>
  </si>
  <si>
    <r>
      <t>(1)</t>
    </r>
    <r>
      <rPr>
        <sz val="7"/>
        <rFont val="Calibri"/>
        <family val="2"/>
        <scheme val="minor"/>
      </rPr>
      <t xml:space="preserve"> Información promedio mensual por estación, considerando las estaciones con más de doce meses de operación.</t>
    </r>
  </si>
  <si>
    <t>VENCIMIENTOS DE LA DEUDA</t>
  </si>
  <si>
    <t>FEMSA Comercio - División Combustibles</t>
  </si>
  <si>
    <t>Tipo de Cambio al Final del Período</t>
  </si>
  <si>
    <t>Información de Tiendas</t>
  </si>
  <si>
    <t>Información de Estaciones de Servicio de OXXO GAS</t>
  </si>
  <si>
    <t xml:space="preserve"> + Filipinas</t>
  </si>
  <si>
    <r>
      <t>(1)</t>
    </r>
    <r>
      <rPr>
        <sz val="7"/>
        <rFont val="Calibri"/>
        <family val="2"/>
        <scheme val="minor"/>
      </rPr>
      <t xml:space="preserve"> Información promedio mensual por tienda, considerando las mismas tiendas con más de doce meses de operación. Incluye servicios y corresponsalías.</t>
    </r>
  </si>
  <si>
    <r>
      <rPr>
        <vertAlign val="superscript"/>
        <sz val="7"/>
        <rFont val="Calibri"/>
        <family val="2"/>
        <scheme val="minor"/>
      </rPr>
      <t>(1)</t>
    </r>
    <r>
      <rPr>
        <sz val="7"/>
        <rFont val="Calibri"/>
        <family val="2"/>
        <scheme val="minor"/>
      </rPr>
      <t xml:space="preserve"> Incluye adquisiciones </t>
    </r>
  </si>
  <si>
    <r>
      <rPr>
        <vertAlign val="superscript"/>
        <sz val="7"/>
        <rFont val="Calibri"/>
        <family val="2"/>
        <scheme val="minor"/>
      </rPr>
      <t>(2)</t>
    </r>
    <r>
      <rPr>
        <sz val="7"/>
        <rFont val="Calibri"/>
        <family val="2"/>
        <scheme val="minor"/>
      </rPr>
      <t xml:space="preserve"> Información promedio mensual por tienda, considerando las tiendas con más de doce meses de operación en todas las operaciónes para FEMSA Comercio - División Salud.</t>
    </r>
  </si>
  <si>
    <t>Al 31 de Marzo del 2018</t>
  </si>
  <si>
    <t>2023+</t>
  </si>
  <si>
    <t xml:space="preserve"> 1T 2018</t>
  </si>
  <si>
    <r>
      <t>12M</t>
    </r>
    <r>
      <rPr>
        <b/>
        <vertAlign val="superscript"/>
        <sz val="8.8000000000000007"/>
        <color rgb="FF393943"/>
        <rFont val="Calibri"/>
        <family val="2"/>
      </rPr>
      <t xml:space="preserve">(1) </t>
    </r>
    <r>
      <rPr>
        <b/>
        <sz val="8"/>
        <color rgb="FF393943"/>
        <rFont val="Calibri"/>
        <family val="2"/>
        <scheme val="minor"/>
      </rPr>
      <t>Mar-18</t>
    </r>
  </si>
  <si>
    <t xml:space="preserve"> Mar-18</t>
  </si>
  <si>
    <t>Dic-17</t>
  </si>
  <si>
    <t>Inversiones</t>
  </si>
  <si>
    <t>Mar-18</t>
  </si>
  <si>
    <t xml:space="preserve"> - Venezuela</t>
  </si>
  <si>
    <t>Ingresos Totales FEMSA</t>
  </si>
  <si>
    <t>Ingresos Totales Organicos FEMSA</t>
  </si>
  <si>
    <t>Utilidad de operación Organica FEMSA</t>
  </si>
  <si>
    <t>Flujo Bruto de Operación FEMSA</t>
  </si>
  <si>
    <t>Flujo Bruto de Operación Organico FEMSA</t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</si>
  <si>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Términos orgánicos (% Org.)  Incluye los resultados de Coca-Cola FEMSA Philippines Inc., como si la operación se hubiese consolidado desde enero de 2017.  Excluye los resultados de Coca -Cola Venezuela en el 2017.</t>
    </r>
  </si>
  <si>
    <t xml:space="preserve"> Dic-17</t>
  </si>
  <si>
    <t>Solo Quitando VEN</t>
  </si>
  <si>
    <r>
      <rPr>
        <vertAlign val="superscript"/>
        <sz val="7"/>
        <rFont val="Calibri"/>
        <family val="2"/>
      </rPr>
      <t>(B)</t>
    </r>
    <r>
      <rPr>
        <sz val="7"/>
        <rFont val="Calibri"/>
        <family val="2"/>
        <scheme val="minor"/>
      </rPr>
      <t>Términos orgánicos (% Org.)  Incluye los resultados de Coca-Cola FEMSA Philippines Inc., como si la operación se hubiese consolidado desde enero de 2017.  Excluye los resultados de Coca -Cola Venezuela en el 2017.</t>
    </r>
  </si>
  <si>
    <r>
      <t>% Inc.</t>
    </r>
    <r>
      <rPr>
        <b/>
        <vertAlign val="superscript"/>
        <sz val="8"/>
        <color rgb="FF850026"/>
        <rFont val="Calibri"/>
        <family val="2"/>
      </rPr>
      <t>(A)</t>
    </r>
  </si>
  <si>
    <r>
      <t>% Org.</t>
    </r>
    <r>
      <rPr>
        <b/>
        <vertAlign val="superscript"/>
        <sz val="8"/>
        <color rgb="FF850026"/>
        <rFont val="Calibri"/>
        <family val="2"/>
        <scheme val="minor"/>
      </rPr>
      <t>(B)</t>
    </r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</si>
  <si>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La consolidación de Coca-Cola Philippines comenzó el 1 de Febrero de 2017,  además los resultados de Coca-Cola FEMSA de Venezuela ya no se incluyen a partir de Enero 1,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</si>
</sst>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_(* #,##0.0000_);_(* \(#,##0.0000\);_(* &quot;-&quot;??_);_(@_)"/>
    <numFmt numFmtId="170" formatCode="0.0"/>
    <numFmt numFmtId="171" formatCode="_(* ###0_);_(* \(###0\);_(* &quot;-&quot;??_);_(@_)"/>
    <numFmt numFmtId="172" formatCode="_(* #,##0.000_);_(* \(#,##0.000\);_(* &quot;-&quot;??_);_(@_)"/>
    <numFmt numFmtId="173" formatCode="#,##0.0_);\(#,##0.0\)"/>
    <numFmt numFmtId="174" formatCode="&quot;N$&quot;#,##0_);[Red]\(&quot;N$&quot;#,##0\)"/>
    <numFmt numFmtId="175" formatCode="_-* #,##0_-;\-* #,##0_-;_-* &quot;-&quot;??_-;_-@_-"/>
    <numFmt numFmtId="176" formatCode="mmmm\-yy"/>
    <numFmt numFmtId="177" formatCode="_-* #,##0.000_-;\-* #,##0.000_-;_-* &quot;-&quot;??_-;_-@_-"/>
    <numFmt numFmtId="178" formatCode="#,##0.0;\-#,##0.0"/>
    <numFmt numFmtId="179" formatCode="[$-409]mmm\-yy;@"/>
  </numFmts>
  <fonts count="77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16"/>
      <name val="Arial Narrow"/>
      <family val="2"/>
    </font>
    <font>
      <b/>
      <sz val="14"/>
      <color theme="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12"/>
      <color rgb="FFFF0000"/>
      <name val="Arial Narrow"/>
      <family val="2"/>
    </font>
    <font>
      <sz val="12"/>
      <color theme="0"/>
      <name val="Arial Narrow"/>
      <family val="2"/>
    </font>
    <font>
      <b/>
      <sz val="11"/>
      <name val="Arial Narrow"/>
      <family val="2"/>
    </font>
    <font>
      <sz val="10"/>
      <name val="MS Sans"/>
    </font>
    <font>
      <vertAlign val="superscript"/>
      <sz val="11"/>
      <color indexed="8"/>
      <name val="Arial Narrow"/>
      <family val="2"/>
    </font>
    <font>
      <sz val="12"/>
      <name val="Arial Narrow"/>
      <family val="2"/>
    </font>
    <font>
      <b/>
      <vertAlign val="superscript"/>
      <sz val="10.1"/>
      <color indexed="8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16"/>
      <name val="Calibri"/>
      <family val="2"/>
      <scheme val="minor"/>
    </font>
    <font>
      <sz val="8"/>
      <color indexed="12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i/>
      <sz val="8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39394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850026"/>
      <name val="Calibri"/>
      <family val="2"/>
      <scheme val="minor"/>
    </font>
    <font>
      <b/>
      <vertAlign val="superscript"/>
      <sz val="8"/>
      <color rgb="FF850026"/>
      <name val="Calibri"/>
      <family val="2"/>
      <scheme val="minor"/>
    </font>
    <font>
      <sz val="8"/>
      <color rgb="FF850026"/>
      <name val="Calibri"/>
      <family val="2"/>
      <scheme val="minor"/>
    </font>
    <font>
      <sz val="8"/>
      <color theme="0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8"/>
      <color rgb="FF393943"/>
      <name val="Calibri"/>
      <family val="2"/>
    </font>
    <font>
      <sz val="8"/>
      <color rgb="FFE8E9EC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8"/>
      <color rgb="FF393943"/>
      <name val="Calibri"/>
      <family val="2"/>
    </font>
    <font>
      <b/>
      <vertAlign val="superscript"/>
      <sz val="8.8000000000000007"/>
      <color rgb="FF393943"/>
      <name val="Calibri"/>
      <family val="2"/>
    </font>
    <font>
      <b/>
      <i/>
      <sz val="8"/>
      <color rgb="FF850026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7"/>
      <name val="Calibri"/>
      <family val="2"/>
    </font>
    <font>
      <b/>
      <vertAlign val="superscript"/>
      <sz val="8"/>
      <color rgb="FF850026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3943"/>
        <bgColor indexed="64"/>
      </patternFill>
    </fill>
    <fill>
      <patternFill patternType="solid">
        <fgColor rgb="FF850026"/>
        <bgColor indexed="64"/>
      </patternFill>
    </fill>
    <fill>
      <patternFill patternType="solid">
        <fgColor rgb="FFE8E9E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393943"/>
      </bottom>
      <diagonal/>
    </border>
    <border>
      <left/>
      <right/>
      <top/>
      <bottom style="medium">
        <color rgb="FF850026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rgb="FF393943"/>
      </top>
      <bottom style="thin">
        <color rgb="FF393943"/>
      </bottom>
      <diagonal/>
    </border>
    <border>
      <left/>
      <right/>
      <top style="thin">
        <color rgb="FF393943"/>
      </top>
      <bottom style="medium">
        <color rgb="FF850026"/>
      </bottom>
      <diagonal/>
    </border>
  </borders>
  <cellStyleXfs count="54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0" fontId="9" fillId="0" borderId="0" applyFont="0" applyFill="0" applyBorder="0" applyAlignment="0" applyProtection="0"/>
    <xf numFmtId="38" fontId="8" fillId="0" borderId="0" applyFont="0" applyFill="0" applyBorder="0" applyAlignment="0" applyProtection="0"/>
    <xf numFmtId="4" fontId="18" fillId="0" borderId="0" applyFont="0" applyFill="0" applyBorder="0" applyAlignment="0" applyProtection="0"/>
    <xf numFmtId="174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7" applyNumberFormat="0" applyAlignment="0" applyProtection="0"/>
    <xf numFmtId="0" fontId="33" fillId="10" borderId="8" applyNumberFormat="0" applyAlignment="0" applyProtection="0"/>
    <xf numFmtId="0" fontId="34" fillId="10" borderId="7" applyNumberFormat="0" applyAlignment="0" applyProtection="0"/>
    <xf numFmtId="0" fontId="35" fillId="0" borderId="9" applyNumberFormat="0" applyFill="0" applyAlignment="0" applyProtection="0"/>
    <xf numFmtId="0" fontId="36" fillId="11" borderId="10" applyNumberFormat="0" applyAlignment="0" applyProtection="0"/>
    <xf numFmtId="0" fontId="37" fillId="0" borderId="0" applyNumberFormat="0" applyFill="0" applyBorder="0" applyAlignment="0" applyProtection="0"/>
    <xf numFmtId="0" fontId="24" fillId="12" borderId="1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</cellStyleXfs>
  <cellXfs count="684">
    <xf numFmtId="0" fontId="0" fillId="0" borderId="0" xfId="0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4" fillId="2" borderId="0" xfId="0" applyFont="1" applyFill="1" applyBorder="1"/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166" fontId="5" fillId="2" borderId="0" xfId="0" applyNumberFormat="1" applyFont="1" applyFill="1" applyBorder="1" applyAlignment="1">
      <alignment horizontal="centerContinuous" vertical="center"/>
    </xf>
    <xf numFmtId="167" fontId="5" fillId="2" borderId="0" xfId="1" applyNumberFormat="1" applyFont="1" applyFill="1" applyBorder="1" applyAlignment="1">
      <alignment horizontal="centerContinuous" vertical="center"/>
    </xf>
    <xf numFmtId="0" fontId="3" fillId="2" borderId="0" xfId="3" quotePrefix="1" applyFont="1" applyFill="1" applyBorder="1" applyAlignment="1">
      <alignment horizontal="left"/>
    </xf>
    <xf numFmtId="0" fontId="3" fillId="2" borderId="1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166" fontId="4" fillId="2" borderId="0" xfId="0" applyNumberFormat="1" applyFont="1" applyFill="1"/>
    <xf numFmtId="0" fontId="12" fillId="2" borderId="0" xfId="0" quotePrefix="1" applyFont="1" applyFill="1" applyBorder="1" applyAlignment="1">
      <alignment horizontal="left"/>
    </xf>
    <xf numFmtId="0" fontId="12" fillId="2" borderId="0" xfId="0" applyFont="1" applyFill="1" applyBorder="1"/>
    <xf numFmtId="166" fontId="3" fillId="2" borderId="0" xfId="1" applyNumberFormat="1" applyFont="1" applyFill="1" applyBorder="1"/>
    <xf numFmtId="167" fontId="4" fillId="2" borderId="0" xfId="1" applyNumberFormat="1" applyFont="1" applyFill="1" applyBorder="1"/>
    <xf numFmtId="167" fontId="4" fillId="2" borderId="0" xfId="1" applyNumberFormat="1" applyFont="1" applyFill="1" applyBorder="1" applyAlignment="1">
      <alignment horizontal="right"/>
    </xf>
    <xf numFmtId="0" fontId="12" fillId="2" borderId="1" xfId="0" applyFont="1" applyFill="1" applyBorder="1"/>
    <xf numFmtId="167" fontId="4" fillId="2" borderId="1" xfId="1" applyNumberFormat="1" applyFont="1" applyFill="1" applyBorder="1"/>
    <xf numFmtId="167" fontId="4" fillId="2" borderId="1" xfId="1" applyNumberFormat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12" fillId="2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166" fontId="4" fillId="2" borderId="1" xfId="1" applyNumberFormat="1" applyFont="1" applyFill="1" applyBorder="1"/>
    <xf numFmtId="9" fontId="13" fillId="2" borderId="0" xfId="2" applyFont="1" applyFill="1" applyBorder="1"/>
    <xf numFmtId="168" fontId="5" fillId="2" borderId="0" xfId="2" applyNumberFormat="1" applyFont="1" applyFill="1" applyBorder="1"/>
    <xf numFmtId="168" fontId="3" fillId="2" borderId="0" xfId="2" applyNumberFormat="1" applyFont="1" applyFill="1"/>
    <xf numFmtId="0" fontId="5" fillId="2" borderId="0" xfId="0" applyFont="1" applyFill="1" applyBorder="1"/>
    <xf numFmtId="170" fontId="4" fillId="2" borderId="0" xfId="0" applyNumberFormat="1" applyFont="1" applyFill="1"/>
    <xf numFmtId="0" fontId="12" fillId="2" borderId="0" xfId="0" applyFont="1" applyFill="1"/>
    <xf numFmtId="166" fontId="4" fillId="2" borderId="0" xfId="0" applyNumberFormat="1" applyFont="1" applyFill="1" applyBorder="1"/>
    <xf numFmtId="0" fontId="12" fillId="2" borderId="3" xfId="0" applyFont="1" applyFill="1" applyBorder="1"/>
    <xf numFmtId="170" fontId="4" fillId="2" borderId="3" xfId="0" applyNumberFormat="1" applyFont="1" applyFill="1" applyBorder="1"/>
    <xf numFmtId="166" fontId="15" fillId="2" borderId="0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Border="1"/>
    <xf numFmtId="0" fontId="17" fillId="2" borderId="2" xfId="3" applyFont="1" applyFill="1" applyBorder="1" applyAlignment="1">
      <alignment horizontal="center"/>
    </xf>
    <xf numFmtId="168" fontId="4" fillId="2" borderId="0" xfId="2" applyNumberFormat="1" applyFont="1" applyFill="1" applyBorder="1"/>
    <xf numFmtId="167" fontId="4" fillId="2" borderId="0" xfId="1" applyNumberFormat="1" applyFont="1" applyFill="1"/>
    <xf numFmtId="167" fontId="4" fillId="3" borderId="0" xfId="1" applyNumberFormat="1" applyFont="1" applyFill="1" applyBorder="1"/>
    <xf numFmtId="168" fontId="4" fillId="3" borderId="0" xfId="2" applyNumberFormat="1" applyFont="1" applyFill="1" applyBorder="1"/>
    <xf numFmtId="0" fontId="5" fillId="2" borderId="2" xfId="0" applyFont="1" applyFill="1" applyBorder="1" applyAlignment="1">
      <alignment horizontal="center" wrapText="1"/>
    </xf>
    <xf numFmtId="0" fontId="3" fillId="2" borderId="0" xfId="9" applyFont="1" applyFill="1" applyBorder="1"/>
    <xf numFmtId="0" fontId="4" fillId="2" borderId="0" xfId="9" applyFont="1" applyFill="1"/>
    <xf numFmtId="0" fontId="5" fillId="2" borderId="0" xfId="9" applyFont="1" applyFill="1" applyBorder="1" applyAlignment="1">
      <alignment horizontal="left"/>
    </xf>
    <xf numFmtId="0" fontId="5" fillId="2" borderId="0" xfId="9" applyFont="1" applyFill="1" applyBorder="1" applyAlignment="1">
      <alignment horizontal="centerContinuous"/>
    </xf>
    <xf numFmtId="0" fontId="4" fillId="2" borderId="0" xfId="9" applyFont="1" applyFill="1" applyAlignment="1">
      <alignment horizontal="centerContinuous"/>
    </xf>
    <xf numFmtId="0" fontId="4" fillId="2" borderId="0" xfId="9" applyFont="1" applyFill="1" applyBorder="1"/>
    <xf numFmtId="166" fontId="4" fillId="2" borderId="0" xfId="1" applyNumberFormat="1" applyFont="1" applyFill="1"/>
    <xf numFmtId="0" fontId="3" fillId="2" borderId="0" xfId="9" applyFont="1" applyFill="1" applyAlignment="1">
      <alignment horizontal="centerContinuous" vertical="center"/>
    </xf>
    <xf numFmtId="166" fontId="5" fillId="2" borderId="0" xfId="9" applyNumberFormat="1" applyFont="1" applyFill="1" applyBorder="1" applyAlignment="1">
      <alignment horizontal="centerContinuous" vertical="center"/>
    </xf>
    <xf numFmtId="0" fontId="3" fillId="2" borderId="0" xfId="9" applyFont="1" applyFill="1" applyBorder="1" applyAlignment="1">
      <alignment horizontal="centerContinuous" vertical="center"/>
    </xf>
    <xf numFmtId="0" fontId="11" fillId="2" borderId="1" xfId="9" applyFont="1" applyFill="1" applyBorder="1"/>
    <xf numFmtId="166" fontId="4" fillId="2" borderId="0" xfId="9" applyNumberFormat="1" applyFont="1" applyFill="1"/>
    <xf numFmtId="0" fontId="12" fillId="2" borderId="1" xfId="9" applyFont="1" applyFill="1" applyBorder="1"/>
    <xf numFmtId="0" fontId="12" fillId="2" borderId="0" xfId="9" applyFont="1" applyFill="1" applyBorder="1"/>
    <xf numFmtId="0" fontId="11" fillId="2" borderId="0" xfId="9" applyFont="1" applyFill="1" applyBorder="1"/>
    <xf numFmtId="0" fontId="4" fillId="3" borderId="0" xfId="9" applyFont="1" applyFill="1" applyBorder="1"/>
    <xf numFmtId="0" fontId="4" fillId="3" borderId="0" xfId="9" applyFont="1" applyFill="1"/>
    <xf numFmtId="0" fontId="17" fillId="2" borderId="0" xfId="9" applyFont="1" applyFill="1" applyAlignment="1"/>
    <xf numFmtId="166" fontId="3" fillId="3" borderId="0" xfId="1" applyNumberFormat="1" applyFont="1" applyFill="1" applyBorder="1"/>
    <xf numFmtId="166" fontId="4" fillId="3" borderId="0" xfId="1" applyNumberFormat="1" applyFont="1" applyFill="1" applyBorder="1"/>
    <xf numFmtId="166" fontId="4" fillId="3" borderId="2" xfId="1" applyNumberFormat="1" applyFont="1" applyFill="1" applyBorder="1"/>
    <xf numFmtId="167" fontId="4" fillId="3" borderId="2" xfId="1" applyNumberFormat="1" applyFont="1" applyFill="1" applyBorder="1"/>
    <xf numFmtId="0" fontId="12" fillId="3" borderId="2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3" fillId="2" borderId="0" xfId="9" applyFont="1" applyFill="1" applyBorder="1" applyAlignment="1">
      <alignment horizontal="center"/>
    </xf>
    <xf numFmtId="0" fontId="12" fillId="2" borderId="0" xfId="9" quotePrefix="1" applyFont="1" applyFill="1" applyBorder="1" applyAlignment="1">
      <alignment horizontal="left"/>
    </xf>
    <xf numFmtId="0" fontId="12" fillId="2" borderId="1" xfId="9" quotePrefix="1" applyFont="1" applyFill="1" applyBorder="1" applyAlignment="1">
      <alignment horizontal="left"/>
    </xf>
    <xf numFmtId="0" fontId="12" fillId="2" borderId="0" xfId="9" applyFont="1" applyFill="1" applyBorder="1" applyAlignment="1">
      <alignment horizontal="left"/>
    </xf>
    <xf numFmtId="0" fontId="12" fillId="3" borderId="2" xfId="9" applyFont="1" applyFill="1" applyBorder="1" applyAlignment="1">
      <alignment horizontal="left"/>
    </xf>
    <xf numFmtId="0" fontId="12" fillId="3" borderId="0" xfId="9" applyFont="1" applyFill="1" applyBorder="1" applyAlignment="1">
      <alignment horizontal="left"/>
    </xf>
    <xf numFmtId="0" fontId="12" fillId="3" borderId="0" xfId="9" applyFont="1" applyFill="1" applyBorder="1"/>
    <xf numFmtId="0" fontId="12" fillId="3" borderId="2" xfId="9" applyFont="1" applyFill="1" applyBorder="1"/>
    <xf numFmtId="0" fontId="14" fillId="2" borderId="0" xfId="9" applyFont="1" applyFill="1"/>
    <xf numFmtId="0" fontId="5" fillId="2" borderId="1" xfId="9" applyFont="1" applyFill="1" applyBorder="1" applyAlignment="1">
      <alignment horizontal="right"/>
    </xf>
    <xf numFmtId="0" fontId="12" fillId="2" borderId="2" xfId="9" applyFont="1" applyFill="1" applyBorder="1" applyAlignment="1">
      <alignment horizontal="left"/>
    </xf>
    <xf numFmtId="0" fontId="12" fillId="2" borderId="3" xfId="9" applyFont="1" applyFill="1" applyBorder="1"/>
    <xf numFmtId="0" fontId="4" fillId="3" borderId="1" xfId="9" applyFont="1" applyFill="1" applyBorder="1"/>
    <xf numFmtId="166" fontId="20" fillId="2" borderId="0" xfId="1" applyNumberFormat="1" applyFont="1" applyFill="1" applyBorder="1"/>
    <xf numFmtId="166" fontId="20" fillId="2" borderId="2" xfId="1" applyNumberFormat="1" applyFont="1" applyFill="1" applyBorder="1"/>
    <xf numFmtId="166" fontId="20" fillId="3" borderId="2" xfId="1" applyNumberFormat="1" applyFont="1" applyFill="1" applyBorder="1"/>
    <xf numFmtId="166" fontId="20" fillId="2" borderId="3" xfId="1" applyNumberFormat="1" applyFont="1" applyFill="1" applyBorder="1" applyAlignment="1">
      <alignment horizontal="right"/>
    </xf>
    <xf numFmtId="166" fontId="20" fillId="2" borderId="1" xfId="1" quotePrefix="1" applyNumberFormat="1" applyFont="1" applyFill="1" applyBorder="1" applyAlignment="1">
      <alignment horizontal="left"/>
    </xf>
    <xf numFmtId="166" fontId="20" fillId="2" borderId="0" xfId="1" quotePrefix="1" applyNumberFormat="1" applyFont="1" applyFill="1" applyBorder="1" applyAlignment="1">
      <alignment horizontal="left"/>
    </xf>
    <xf numFmtId="166" fontId="20" fillId="3" borderId="0" xfId="1" applyNumberFormat="1" applyFont="1" applyFill="1" applyBorder="1"/>
    <xf numFmtId="166" fontId="20" fillId="2" borderId="1" xfId="1" applyNumberFormat="1" applyFont="1" applyFill="1" applyBorder="1"/>
    <xf numFmtId="37" fontId="20" fillId="2" borderId="1" xfId="4" applyNumberFormat="1" applyFont="1" applyFill="1" applyBorder="1"/>
    <xf numFmtId="166" fontId="20" fillId="3" borderId="1" xfId="1" applyNumberFormat="1" applyFont="1" applyFill="1" applyBorder="1" applyAlignment="1">
      <alignment horizontal="right"/>
    </xf>
    <xf numFmtId="166" fontId="20" fillId="2" borderId="0" xfId="2" quotePrefix="1" applyNumberFormat="1" applyFont="1" applyFill="1" applyBorder="1" applyAlignment="1">
      <alignment horizontal="left"/>
    </xf>
    <xf numFmtId="0" fontId="3" fillId="2" borderId="1" xfId="3" applyFont="1" applyFill="1" applyBorder="1" applyAlignment="1">
      <alignment horizontal="center"/>
    </xf>
    <xf numFmtId="166" fontId="3" fillId="2" borderId="0" xfId="1" applyNumberFormat="1" applyFont="1" applyFill="1" applyBorder="1" applyAlignment="1"/>
    <xf numFmtId="166" fontId="3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167" fontId="4" fillId="3" borderId="2" xfId="1" applyNumberFormat="1" applyFont="1" applyFill="1" applyBorder="1" applyAlignment="1">
      <alignment horizontal="right"/>
    </xf>
    <xf numFmtId="170" fontId="4" fillId="2" borderId="0" xfId="0" applyNumberFormat="1" applyFont="1" applyFill="1" applyAlignment="1">
      <alignment horizontal="right"/>
    </xf>
    <xf numFmtId="170" fontId="4" fillId="2" borderId="3" xfId="0" applyNumberFormat="1" applyFont="1" applyFill="1" applyBorder="1" applyAlignment="1">
      <alignment horizontal="right"/>
    </xf>
    <xf numFmtId="165" fontId="4" fillId="2" borderId="0" xfId="1" applyFont="1" applyFill="1"/>
    <xf numFmtId="0" fontId="10" fillId="2" borderId="0" xfId="0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/>
    <xf numFmtId="166" fontId="4" fillId="3" borderId="0" xfId="0" applyNumberFormat="1" applyFont="1" applyFill="1"/>
    <xf numFmtId="166" fontId="4" fillId="3" borderId="0" xfId="9" applyNumberFormat="1" applyFont="1" applyFill="1"/>
    <xf numFmtId="175" fontId="4" fillId="2" borderId="0" xfId="0" applyNumberFormat="1" applyFont="1" applyFill="1"/>
    <xf numFmtId="166" fontId="4" fillId="3" borderId="0" xfId="1" applyNumberFormat="1" applyFont="1" applyFill="1"/>
    <xf numFmtId="167" fontId="4" fillId="3" borderId="0" xfId="1" applyNumberFormat="1" applyFont="1" applyFill="1"/>
    <xf numFmtId="166" fontId="4" fillId="5" borderId="0" xfId="0" applyNumberFormat="1" applyFont="1" applyFill="1"/>
    <xf numFmtId="167" fontId="4" fillId="2" borderId="0" xfId="1" applyNumberFormat="1" applyFont="1" applyFill="1" applyBorder="1" applyAlignment="1">
      <alignment horizontal="center"/>
    </xf>
    <xf numFmtId="167" fontId="4" fillId="3" borderId="0" xfId="1" applyNumberFormat="1" applyFont="1" applyFill="1" applyBorder="1" applyAlignment="1">
      <alignment horizontal="center"/>
    </xf>
    <xf numFmtId="167" fontId="4" fillId="3" borderId="2" xfId="1" applyNumberFormat="1" applyFont="1" applyFill="1" applyBorder="1" applyAlignment="1">
      <alignment horizontal="center"/>
    </xf>
    <xf numFmtId="170" fontId="4" fillId="2" borderId="0" xfId="0" applyNumberFormat="1" applyFont="1" applyFill="1" applyAlignment="1">
      <alignment horizontal="center"/>
    </xf>
    <xf numFmtId="37" fontId="4" fillId="3" borderId="0" xfId="0" applyNumberFormat="1" applyFont="1" applyFill="1" applyAlignment="1">
      <alignment horizontal="center"/>
    </xf>
    <xf numFmtId="167" fontId="4" fillId="3" borderId="3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73" fontId="4" fillId="3" borderId="0" xfId="0" applyNumberFormat="1" applyFont="1" applyFill="1" applyAlignment="1">
      <alignment horizontal="right"/>
    </xf>
    <xf numFmtId="165" fontId="22" fillId="2" borderId="0" xfId="1" applyFont="1" applyFill="1" applyAlignment="1">
      <alignment horizontal="centerContinuous"/>
    </xf>
    <xf numFmtId="167" fontId="16" fillId="2" borderId="0" xfId="1" applyNumberFormat="1" applyFont="1" applyFill="1" applyBorder="1" applyAlignment="1">
      <alignment horizontal="center"/>
    </xf>
    <xf numFmtId="172" fontId="16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166" fontId="23" fillId="2" borderId="0" xfId="0" applyNumberFormat="1" applyFont="1" applyFill="1" applyAlignment="1">
      <alignment horizontal="centerContinuous" vertical="center"/>
    </xf>
    <xf numFmtId="166" fontId="4" fillId="2" borderId="3" xfId="1" applyNumberFormat="1" applyFont="1" applyFill="1" applyBorder="1" applyAlignment="1">
      <alignment horizontal="right"/>
    </xf>
    <xf numFmtId="172" fontId="4" fillId="2" borderId="0" xfId="1" applyNumberFormat="1" applyFont="1" applyFill="1" applyBorder="1" applyAlignment="1">
      <alignment horizontal="center"/>
    </xf>
    <xf numFmtId="177" fontId="4" fillId="2" borderId="0" xfId="0" applyNumberFormat="1" applyFont="1" applyFill="1" applyBorder="1"/>
    <xf numFmtId="0" fontId="3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4" fillId="2" borderId="2" xfId="1" applyNumberFormat="1" applyFont="1" applyFill="1" applyBorder="1"/>
    <xf numFmtId="166" fontId="4" fillId="0" borderId="1" xfId="1" applyNumberFormat="1" applyFont="1" applyFill="1" applyBorder="1"/>
    <xf numFmtId="166" fontId="4" fillId="0" borderId="0" xfId="1" applyNumberFormat="1" applyFont="1" applyFill="1" applyBorder="1"/>
    <xf numFmtId="0" fontId="6" fillId="3" borderId="0" xfId="0" applyFont="1" applyFill="1" applyBorder="1" applyAlignment="1"/>
    <xf numFmtId="170" fontId="4" fillId="2" borderId="0" xfId="0" applyNumberFormat="1" applyFont="1" applyFill="1" applyBorder="1" applyAlignment="1">
      <alignment horizontal="center"/>
    </xf>
    <xf numFmtId="37" fontId="4" fillId="3" borderId="0" xfId="0" applyNumberFormat="1" applyFont="1" applyFill="1" applyBorder="1" applyAlignment="1">
      <alignment horizontal="center"/>
    </xf>
    <xf numFmtId="170" fontId="4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/>
    <xf numFmtId="166" fontId="4" fillId="2" borderId="0" xfId="9" applyNumberFormat="1" applyFont="1" applyFill="1" applyBorder="1"/>
    <xf numFmtId="1" fontId="4" fillId="2" borderId="0" xfId="0" applyNumberFormat="1" applyFont="1" applyFill="1"/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8" fontId="4" fillId="3" borderId="0" xfId="2" applyNumberFormat="1" applyFont="1" applyFill="1"/>
    <xf numFmtId="0" fontId="43" fillId="2" borderId="0" xfId="9" applyFont="1" applyFill="1"/>
    <xf numFmtId="0" fontId="43" fillId="2" borderId="0" xfId="9" applyFont="1" applyFill="1" applyBorder="1"/>
    <xf numFmtId="0" fontId="49" fillId="2" borderId="0" xfId="0" applyFont="1" applyFill="1" applyBorder="1"/>
    <xf numFmtId="0" fontId="43" fillId="2" borderId="0" xfId="9" applyFont="1" applyFill="1" applyAlignment="1">
      <alignment vertical="center"/>
    </xf>
    <xf numFmtId="0" fontId="45" fillId="2" borderId="0" xfId="9" applyFont="1" applyFill="1" applyBorder="1" applyAlignment="1">
      <alignment vertical="center"/>
    </xf>
    <xf numFmtId="0" fontId="46" fillId="2" borderId="0" xfId="9" applyFont="1" applyFill="1" applyBorder="1" applyAlignment="1">
      <alignment vertical="center"/>
    </xf>
    <xf numFmtId="0" fontId="49" fillId="2" borderId="0" xfId="0" applyFont="1" applyFill="1" applyBorder="1" applyAlignment="1">
      <alignment vertical="center"/>
    </xf>
    <xf numFmtId="0" fontId="51" fillId="2" borderId="0" xfId="9" applyFont="1" applyFill="1" applyBorder="1" applyAlignment="1">
      <alignment vertical="center"/>
    </xf>
    <xf numFmtId="0" fontId="45" fillId="0" borderId="0" xfId="9" applyFont="1" applyFill="1" applyBorder="1" applyAlignment="1">
      <alignment vertical="center"/>
    </xf>
    <xf numFmtId="0" fontId="49" fillId="2" borderId="0" xfId="9" applyFont="1" applyFill="1" applyBorder="1" applyAlignment="1">
      <alignment vertical="center"/>
    </xf>
    <xf numFmtId="0" fontId="45" fillId="2" borderId="0" xfId="9" applyFont="1" applyFill="1" applyBorder="1" applyAlignment="1">
      <alignment horizontal="right" vertical="center"/>
    </xf>
    <xf numFmtId="0" fontId="43" fillId="2" borderId="0" xfId="9" applyFont="1" applyFill="1" applyAlignment="1">
      <alignment horizontal="right" vertical="center"/>
    </xf>
    <xf numFmtId="10" fontId="43" fillId="3" borderId="0" xfId="2" applyNumberFormat="1" applyFont="1" applyFill="1" applyBorder="1" applyAlignment="1">
      <alignment horizontal="right" vertical="center"/>
    </xf>
    <xf numFmtId="165" fontId="43" fillId="3" borderId="0" xfId="1" applyNumberFormat="1" applyFont="1" applyFill="1" applyBorder="1" applyAlignment="1">
      <alignment horizontal="right" vertical="center"/>
    </xf>
    <xf numFmtId="169" fontId="43" fillId="3" borderId="0" xfId="1" applyNumberFormat="1" applyFont="1" applyFill="1" applyBorder="1" applyAlignment="1">
      <alignment horizontal="right" vertical="center"/>
    </xf>
    <xf numFmtId="10" fontId="43" fillId="0" borderId="0" xfId="2" applyNumberFormat="1" applyFont="1" applyFill="1" applyBorder="1" applyAlignment="1">
      <alignment horizontal="right" vertical="center"/>
    </xf>
    <xf numFmtId="169" fontId="43" fillId="0" borderId="0" xfId="1" applyNumberFormat="1" applyFont="1" applyFill="1" applyBorder="1" applyAlignment="1">
      <alignment horizontal="right" vertical="center"/>
    </xf>
    <xf numFmtId="0" fontId="43" fillId="2" borderId="0" xfId="9" applyFont="1" applyFill="1" applyBorder="1" applyAlignment="1">
      <alignment horizontal="left" vertical="center" wrapText="1"/>
    </xf>
    <xf numFmtId="0" fontId="43" fillId="39" borderId="0" xfId="9" applyFont="1" applyFill="1" applyBorder="1" applyAlignment="1">
      <alignment horizontal="left" vertical="center" wrapText="1"/>
    </xf>
    <xf numFmtId="0" fontId="43" fillId="2" borderId="0" xfId="9" applyFont="1" applyFill="1" applyBorder="1" applyAlignment="1">
      <alignment vertical="center" wrapText="1"/>
    </xf>
    <xf numFmtId="0" fontId="43" fillId="39" borderId="0" xfId="9" applyFont="1" applyFill="1" applyBorder="1" applyAlignment="1">
      <alignment vertical="center" wrapText="1"/>
    </xf>
    <xf numFmtId="0" fontId="49" fillId="39" borderId="14" xfId="9" applyFont="1" applyFill="1" applyBorder="1" applyAlignment="1">
      <alignment vertical="center" wrapText="1"/>
    </xf>
    <xf numFmtId="0" fontId="49" fillId="2" borderId="0" xfId="0" applyFont="1" applyFill="1" applyBorder="1" applyAlignment="1">
      <alignment vertical="center" wrapText="1"/>
    </xf>
    <xf numFmtId="0" fontId="45" fillId="2" borderId="0" xfId="9" applyFont="1" applyFill="1" applyBorder="1" applyAlignment="1">
      <alignment vertical="center" wrapText="1"/>
    </xf>
    <xf numFmtId="0" fontId="51" fillId="2" borderId="0" xfId="9" applyFont="1" applyFill="1" applyBorder="1" applyAlignment="1">
      <alignment vertical="center" wrapText="1"/>
    </xf>
    <xf numFmtId="0" fontId="45" fillId="0" borderId="0" xfId="9" applyFont="1" applyFill="1" applyBorder="1" applyAlignment="1">
      <alignment vertical="center" wrapText="1" shrinkToFit="1"/>
    </xf>
    <xf numFmtId="0" fontId="53" fillId="0" borderId="0" xfId="9" applyFont="1" applyFill="1" applyBorder="1" applyAlignment="1">
      <alignment horizontal="center" vertical="center" wrapText="1" shrinkToFit="1"/>
    </xf>
    <xf numFmtId="0" fontId="55" fillId="3" borderId="0" xfId="9" applyFont="1" applyFill="1" applyBorder="1" applyAlignment="1">
      <alignment horizontal="right" vertical="center" wrapText="1" shrinkToFit="1"/>
    </xf>
    <xf numFmtId="0" fontId="55" fillId="0" borderId="0" xfId="9" applyFont="1" applyFill="1" applyBorder="1" applyAlignment="1">
      <alignment horizontal="right" vertical="center" wrapText="1" shrinkToFit="1"/>
    </xf>
    <xf numFmtId="176" fontId="55" fillId="0" borderId="0" xfId="9" applyNumberFormat="1" applyFont="1" applyFill="1" applyBorder="1" applyAlignment="1">
      <alignment horizontal="right" vertical="center" wrapText="1" shrinkToFit="1"/>
    </xf>
    <xf numFmtId="10" fontId="43" fillId="3" borderId="0" xfId="2" applyNumberFormat="1" applyFont="1" applyFill="1" applyBorder="1" applyAlignment="1">
      <alignment horizontal="right" vertical="center" wrapText="1" shrinkToFit="1"/>
    </xf>
    <xf numFmtId="10" fontId="43" fillId="0" borderId="0" xfId="2" applyNumberFormat="1" applyFont="1" applyFill="1" applyBorder="1" applyAlignment="1">
      <alignment horizontal="right" vertical="center" wrapText="1" shrinkToFit="1"/>
    </xf>
    <xf numFmtId="165" fontId="43" fillId="3" borderId="0" xfId="1" applyNumberFormat="1" applyFont="1" applyFill="1" applyBorder="1" applyAlignment="1">
      <alignment horizontal="right" vertical="center" wrapText="1" shrinkToFit="1"/>
    </xf>
    <xf numFmtId="169" fontId="43" fillId="3" borderId="0" xfId="1" applyNumberFormat="1" applyFont="1" applyFill="1" applyBorder="1" applyAlignment="1">
      <alignment horizontal="right" vertical="center" wrapText="1" shrinkToFit="1"/>
    </xf>
    <xf numFmtId="169" fontId="43" fillId="0" borderId="0" xfId="1" applyNumberFormat="1" applyFont="1" applyFill="1" applyBorder="1" applyAlignment="1">
      <alignment horizontal="right" vertical="center" wrapText="1" shrinkToFit="1"/>
    </xf>
    <xf numFmtId="10" fontId="43" fillId="39" borderId="0" xfId="2" applyNumberFormat="1" applyFont="1" applyFill="1" applyBorder="1" applyAlignment="1">
      <alignment horizontal="right" vertical="center" wrapText="1" shrinkToFit="1"/>
    </xf>
    <xf numFmtId="165" fontId="43" fillId="39" borderId="0" xfId="1" applyNumberFormat="1" applyFont="1" applyFill="1" applyBorder="1" applyAlignment="1">
      <alignment horizontal="right" vertical="center" wrapText="1" shrinkToFit="1"/>
    </xf>
    <xf numFmtId="169" fontId="43" fillId="39" borderId="0" xfId="1" applyNumberFormat="1" applyFont="1" applyFill="1" applyBorder="1" applyAlignment="1">
      <alignment horizontal="right" vertical="center" wrapText="1" shrinkToFit="1"/>
    </xf>
    <xf numFmtId="165" fontId="43" fillId="39" borderId="0" xfId="1" applyFont="1" applyFill="1" applyBorder="1" applyAlignment="1">
      <alignment horizontal="right" vertical="center" wrapText="1" shrinkToFit="1"/>
    </xf>
    <xf numFmtId="165" fontId="43" fillId="3" borderId="0" xfId="1" applyFont="1" applyFill="1" applyBorder="1" applyAlignment="1">
      <alignment horizontal="right" vertical="center" wrapText="1" shrinkToFit="1"/>
    </xf>
    <xf numFmtId="0" fontId="43" fillId="0" borderId="0" xfId="9" applyFont="1" applyFill="1" applyBorder="1" applyAlignment="1">
      <alignment horizontal="right" vertical="center" wrapText="1" shrinkToFit="1"/>
    </xf>
    <xf numFmtId="10" fontId="43" fillId="39" borderId="14" xfId="2" applyNumberFormat="1" applyFont="1" applyFill="1" applyBorder="1" applyAlignment="1">
      <alignment horizontal="right" vertical="center" wrapText="1" shrinkToFit="1"/>
    </xf>
    <xf numFmtId="10" fontId="43" fillId="0" borderId="14" xfId="2" applyNumberFormat="1" applyFont="1" applyFill="1" applyBorder="1" applyAlignment="1">
      <alignment horizontal="right" vertical="center" wrapText="1" shrinkToFit="1"/>
    </xf>
    <xf numFmtId="165" fontId="43" fillId="39" borderId="14" xfId="1" applyNumberFormat="1" applyFont="1" applyFill="1" applyBorder="1" applyAlignment="1">
      <alignment horizontal="right" vertical="center" wrapText="1" shrinkToFit="1"/>
    </xf>
    <xf numFmtId="169" fontId="43" fillId="39" borderId="14" xfId="1" applyNumberFormat="1" applyFont="1" applyFill="1" applyBorder="1" applyAlignment="1">
      <alignment horizontal="right" vertical="center" wrapText="1" shrinkToFit="1"/>
    </xf>
    <xf numFmtId="169" fontId="43" fillId="0" borderId="14" xfId="1" applyNumberFormat="1" applyFont="1" applyFill="1" applyBorder="1" applyAlignment="1">
      <alignment horizontal="right" vertical="center" wrapText="1" shrinkToFit="1"/>
    </xf>
    <xf numFmtId="0" fontId="45" fillId="0" borderId="0" xfId="9" applyFont="1" applyFill="1" applyBorder="1" applyAlignment="1">
      <alignment vertical="center" shrinkToFit="1"/>
    </xf>
    <xf numFmtId="0" fontId="45" fillId="2" borderId="0" xfId="9" applyFont="1" applyFill="1" applyBorder="1" applyAlignment="1">
      <alignment vertical="center" shrinkToFit="1"/>
    </xf>
    <xf numFmtId="0" fontId="51" fillId="2" borderId="0" xfId="9" applyFont="1" applyFill="1" applyBorder="1" applyAlignment="1">
      <alignment vertical="center" shrinkToFit="1"/>
    </xf>
    <xf numFmtId="170" fontId="45" fillId="2" borderId="0" xfId="9" applyNumberFormat="1" applyFont="1" applyFill="1" applyBorder="1" applyAlignment="1">
      <alignment vertical="center" shrinkToFit="1"/>
    </xf>
    <xf numFmtId="0" fontId="43" fillId="2" borderId="0" xfId="0" applyFont="1" applyFill="1"/>
    <xf numFmtId="0" fontId="44" fillId="3" borderId="0" xfId="0" applyFont="1" applyFill="1" applyBorder="1" applyAlignment="1"/>
    <xf numFmtId="0" fontId="43" fillId="2" borderId="0" xfId="0" applyFont="1" applyFill="1" applyBorder="1"/>
    <xf numFmtId="0" fontId="42" fillId="2" borderId="0" xfId="0" applyFont="1" applyFill="1" applyAlignment="1">
      <alignment horizontal="centerContinuous" vertical="center"/>
    </xf>
    <xf numFmtId="0" fontId="42" fillId="2" borderId="0" xfId="0" applyFont="1" applyFill="1" applyBorder="1" applyAlignment="1">
      <alignment horizontal="centerContinuous" vertical="center"/>
    </xf>
    <xf numFmtId="166" fontId="54" fillId="2" borderId="0" xfId="0" applyNumberFormat="1" applyFont="1" applyFill="1" applyAlignment="1">
      <alignment horizontal="centerContinuous" vertical="center"/>
    </xf>
    <xf numFmtId="0" fontId="42" fillId="2" borderId="0" xfId="0" applyFont="1" applyFill="1" applyBorder="1" applyAlignment="1">
      <alignment horizontal="center" vertical="center"/>
    </xf>
    <xf numFmtId="0" fontId="42" fillId="2" borderId="0" xfId="3" quotePrefix="1" applyFont="1" applyFill="1" applyBorder="1" applyAlignment="1">
      <alignment horizontal="left"/>
    </xf>
    <xf numFmtId="0" fontId="49" fillId="2" borderId="0" xfId="0" quotePrefix="1" applyFont="1" applyFill="1" applyBorder="1" applyAlignment="1">
      <alignment horizontal="left"/>
    </xf>
    <xf numFmtId="0" fontId="49" fillId="3" borderId="0" xfId="0" applyFont="1" applyFill="1" applyBorder="1" applyAlignment="1">
      <alignment horizontal="left"/>
    </xf>
    <xf numFmtId="0" fontId="43" fillId="3" borderId="0" xfId="0" applyFont="1" applyFill="1"/>
    <xf numFmtId="0" fontId="43" fillId="3" borderId="0" xfId="0" applyFont="1" applyFill="1" applyBorder="1"/>
    <xf numFmtId="0" fontId="43" fillId="0" borderId="0" xfId="0" applyFont="1" applyFill="1"/>
    <xf numFmtId="0" fontId="49" fillId="3" borderId="0" xfId="0" applyFont="1" applyFill="1" applyBorder="1"/>
    <xf numFmtId="0" fontId="45" fillId="3" borderId="0" xfId="0" applyFont="1" applyFill="1" applyBorder="1"/>
    <xf numFmtId="0" fontId="49" fillId="3" borderId="0" xfId="11" applyFont="1" applyFill="1" applyBorder="1"/>
    <xf numFmtId="0" fontId="43" fillId="3" borderId="0" xfId="11" applyFont="1" applyFill="1" applyBorder="1"/>
    <xf numFmtId="0" fontId="44" fillId="0" borderId="0" xfId="0" applyFont="1" applyFill="1" applyBorder="1" applyAlignment="1"/>
    <xf numFmtId="0" fontId="43" fillId="3" borderId="0" xfId="0" applyFont="1" applyFill="1" applyAlignment="1"/>
    <xf numFmtId="0" fontId="41" fillId="3" borderId="0" xfId="11" applyFont="1" applyFill="1" applyBorder="1" applyAlignment="1">
      <alignment vertical="center"/>
    </xf>
    <xf numFmtId="0" fontId="43" fillId="2" borderId="0" xfId="0" applyFont="1" applyFill="1" applyAlignment="1">
      <alignment vertical="center"/>
    </xf>
    <xf numFmtId="0" fontId="42" fillId="2" borderId="0" xfId="3" quotePrefix="1" applyFont="1" applyFill="1" applyBorder="1" applyAlignment="1">
      <alignment horizontal="left" vertical="center"/>
    </xf>
    <xf numFmtId="0" fontId="42" fillId="2" borderId="0" xfId="3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vertical="center"/>
    </xf>
    <xf numFmtId="0" fontId="49" fillId="2" borderId="0" xfId="0" quotePrefix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43" fillId="3" borderId="0" xfId="0" applyFont="1" applyFill="1" applyAlignment="1">
      <alignment vertical="center"/>
    </xf>
    <xf numFmtId="0" fontId="43" fillId="3" borderId="0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9" fillId="3" borderId="0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0" xfId="3" applyFont="1" applyFill="1" applyBorder="1" applyAlignment="1">
      <alignment vertical="center" wrapText="1"/>
    </xf>
    <xf numFmtId="0" fontId="60" fillId="2" borderId="0" xfId="0" applyFont="1" applyFill="1" applyAlignment="1">
      <alignment vertical="center"/>
    </xf>
    <xf numFmtId="0" fontId="55" fillId="2" borderId="0" xfId="3" applyFont="1" applyFill="1" applyBorder="1" applyAlignment="1">
      <alignment horizontal="right" vertical="center"/>
    </xf>
    <xf numFmtId="0" fontId="55" fillId="2" borderId="0" xfId="0" applyFont="1" applyFill="1" applyBorder="1" applyAlignment="1">
      <alignment horizontal="right" vertical="center"/>
    </xf>
    <xf numFmtId="0" fontId="55" fillId="2" borderId="0" xfId="0" applyFont="1" applyFill="1" applyBorder="1" applyAlignment="1">
      <alignment horizontal="right" vertical="center" wrapText="1"/>
    </xf>
    <xf numFmtId="0" fontId="57" fillId="2" borderId="0" xfId="0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center" vertical="center"/>
    </xf>
    <xf numFmtId="0" fontId="42" fillId="2" borderId="0" xfId="3" applyFont="1" applyFill="1" applyBorder="1" applyAlignment="1">
      <alignment vertical="center"/>
    </xf>
    <xf numFmtId="0" fontId="43" fillId="2" borderId="14" xfId="0" applyFont="1" applyFill="1" applyBorder="1" applyAlignment="1">
      <alignment vertical="center"/>
    </xf>
    <xf numFmtId="0" fontId="43" fillId="0" borderId="14" xfId="0" applyFont="1" applyFill="1" applyBorder="1" applyAlignment="1">
      <alignment vertical="center"/>
    </xf>
    <xf numFmtId="0" fontId="55" fillId="2" borderId="0" xfId="3" applyFont="1" applyFill="1" applyBorder="1" applyAlignment="1">
      <alignment horizontal="right" vertical="center" shrinkToFit="1"/>
    </xf>
    <xf numFmtId="0" fontId="49" fillId="2" borderId="0" xfId="0" applyFont="1" applyFill="1" applyBorder="1" applyAlignment="1">
      <alignment horizontal="right" vertical="center" shrinkToFit="1"/>
    </xf>
    <xf numFmtId="0" fontId="43" fillId="2" borderId="0" xfId="0" applyFont="1" applyFill="1" applyBorder="1" applyAlignment="1">
      <alignment horizontal="right" vertical="center" shrinkToFit="1"/>
    </xf>
    <xf numFmtId="0" fontId="49" fillId="2" borderId="0" xfId="0" quotePrefix="1" applyFont="1" applyFill="1" applyBorder="1" applyAlignment="1">
      <alignment horizontal="right" vertical="center" shrinkToFit="1"/>
    </xf>
    <xf numFmtId="0" fontId="49" fillId="3" borderId="0" xfId="0" applyFont="1" applyFill="1" applyBorder="1" applyAlignment="1">
      <alignment horizontal="right" vertical="center" shrinkToFit="1"/>
    </xf>
    <xf numFmtId="0" fontId="43" fillId="0" borderId="14" xfId="0" applyFont="1" applyFill="1" applyBorder="1" applyAlignment="1">
      <alignment horizontal="right" vertical="center" shrinkToFit="1"/>
    </xf>
    <xf numFmtId="0" fontId="55" fillId="2" borderId="0" xfId="3" applyFont="1" applyFill="1" applyBorder="1" applyAlignment="1">
      <alignment horizontal="right" vertical="center" wrapText="1"/>
    </xf>
    <xf numFmtId="0" fontId="49" fillId="39" borderId="15" xfId="0" applyFont="1" applyFill="1" applyBorder="1" applyAlignment="1">
      <alignment vertical="center" wrapText="1"/>
    </xf>
    <xf numFmtId="0" fontId="49" fillId="2" borderId="16" xfId="0" applyFont="1" applyFill="1" applyBorder="1" applyAlignment="1">
      <alignment vertical="center" wrapText="1"/>
    </xf>
    <xf numFmtId="0" fontId="49" fillId="39" borderId="0" xfId="0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left" vertical="center" wrapText="1"/>
    </xf>
    <xf numFmtId="0" fontId="49" fillId="3" borderId="16" xfId="0" applyFont="1" applyFill="1" applyBorder="1" applyAlignment="1">
      <alignment horizontal="left" vertical="center" wrapText="1"/>
    </xf>
    <xf numFmtId="0" fontId="43" fillId="39" borderId="0" xfId="0" applyFont="1" applyFill="1" applyBorder="1" applyAlignment="1">
      <alignment vertical="center" wrapText="1"/>
    </xf>
    <xf numFmtId="0" fontId="49" fillId="2" borderId="15" xfId="0" applyFont="1" applyFill="1" applyBorder="1" applyAlignment="1">
      <alignment vertical="center" wrapText="1"/>
    </xf>
    <xf numFmtId="0" fontId="49" fillId="39" borderId="0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vertical="center" wrapText="1"/>
    </xf>
    <xf numFmtId="0" fontId="42" fillId="2" borderId="0" xfId="9" applyFont="1" applyFill="1" applyAlignment="1">
      <alignment vertical="center" wrapText="1"/>
    </xf>
    <xf numFmtId="0" fontId="48" fillId="38" borderId="0" xfId="0" applyFont="1" applyFill="1" applyBorder="1" applyAlignment="1">
      <alignment horizontal="left" vertical="center" wrapText="1"/>
    </xf>
    <xf numFmtId="0" fontId="41" fillId="39" borderId="0" xfId="0" applyFont="1" applyFill="1" applyBorder="1" applyAlignment="1">
      <alignment vertical="center" wrapText="1"/>
    </xf>
    <xf numFmtId="0" fontId="43" fillId="3" borderId="0" xfId="0" applyFont="1" applyFill="1" applyBorder="1" applyAlignment="1">
      <alignment vertical="center" wrapText="1"/>
    </xf>
    <xf numFmtId="0" fontId="49" fillId="3" borderId="0" xfId="0" quotePrefix="1" applyFont="1" applyFill="1" applyBorder="1" applyAlignment="1">
      <alignment horizontal="left" vertical="center" wrapText="1"/>
    </xf>
    <xf numFmtId="0" fontId="49" fillId="3" borderId="0" xfId="0" applyFont="1" applyFill="1" applyBorder="1" applyAlignment="1">
      <alignment horizontal="left" vertical="center" wrapText="1"/>
    </xf>
    <xf numFmtId="0" fontId="49" fillId="39" borderId="14" xfId="0" applyFont="1" applyFill="1" applyBorder="1" applyAlignment="1">
      <alignment horizontal="left" vertical="center" wrapText="1"/>
    </xf>
    <xf numFmtId="0" fontId="43" fillId="2" borderId="0" xfId="0" applyFont="1" applyFill="1" applyAlignment="1">
      <alignment vertical="center" shrinkToFit="1"/>
    </xf>
    <xf numFmtId="0" fontId="44" fillId="3" borderId="0" xfId="11" applyFont="1" applyFill="1" applyBorder="1" applyAlignment="1">
      <alignment vertical="center"/>
    </xf>
    <xf numFmtId="0" fontId="59" fillId="2" borderId="0" xfId="0" applyFont="1" applyFill="1" applyBorder="1" applyAlignment="1">
      <alignment vertical="center" wrapText="1"/>
    </xf>
    <xf numFmtId="166" fontId="42" fillId="2" borderId="0" xfId="1" applyNumberFormat="1" applyFont="1" applyFill="1" applyBorder="1" applyAlignment="1">
      <alignment horizontal="right" vertical="center" wrapText="1" shrinkToFit="1"/>
    </xf>
    <xf numFmtId="167" fontId="43" fillId="2" borderId="0" xfId="1" applyNumberFormat="1" applyFont="1" applyFill="1" applyBorder="1" applyAlignment="1">
      <alignment horizontal="right" vertical="center" wrapText="1" shrinkToFit="1"/>
    </xf>
    <xf numFmtId="167" fontId="43" fillId="3" borderId="0" xfId="1" applyNumberFormat="1" applyFont="1" applyFill="1" applyBorder="1" applyAlignment="1">
      <alignment horizontal="right" vertical="center" wrapText="1" shrinkToFit="1"/>
    </xf>
    <xf numFmtId="167" fontId="43" fillId="39" borderId="15" xfId="1" applyNumberFormat="1" applyFont="1" applyFill="1" applyBorder="1" applyAlignment="1">
      <alignment horizontal="right" vertical="center" wrapText="1" shrinkToFit="1"/>
    </xf>
    <xf numFmtId="0" fontId="43" fillId="2" borderId="0" xfId="0" applyFont="1" applyFill="1" applyBorder="1" applyAlignment="1">
      <alignment horizontal="right" vertical="center" wrapText="1" shrinkToFit="1"/>
    </xf>
    <xf numFmtId="167" fontId="43" fillId="2" borderId="16" xfId="1" applyNumberFormat="1" applyFont="1" applyFill="1" applyBorder="1" applyAlignment="1">
      <alignment horizontal="right" vertical="center" wrapText="1" shrinkToFit="1"/>
    </xf>
    <xf numFmtId="167" fontId="43" fillId="39" borderId="0" xfId="1" applyNumberFormat="1" applyFont="1" applyFill="1" applyBorder="1" applyAlignment="1">
      <alignment horizontal="right" vertical="center" wrapText="1" shrinkToFit="1"/>
    </xf>
    <xf numFmtId="167" fontId="58" fillId="2" borderId="0" xfId="1" applyNumberFormat="1" applyFont="1" applyFill="1" applyBorder="1" applyAlignment="1">
      <alignment horizontal="right" vertical="center" wrapText="1" shrinkToFit="1"/>
    </xf>
    <xf numFmtId="43" fontId="58" fillId="2" borderId="0" xfId="0" applyNumberFormat="1" applyFont="1" applyFill="1" applyBorder="1" applyAlignment="1">
      <alignment horizontal="right" vertical="center" wrapText="1" shrinkToFit="1"/>
    </xf>
    <xf numFmtId="167" fontId="43" fillId="2" borderId="15" xfId="1" applyNumberFormat="1" applyFont="1" applyFill="1" applyBorder="1" applyAlignment="1">
      <alignment horizontal="right" vertical="center" wrapText="1" shrinkToFit="1"/>
    </xf>
    <xf numFmtId="0" fontId="58" fillId="3" borderId="14" xfId="0" applyFont="1" applyFill="1" applyBorder="1" applyAlignment="1">
      <alignment horizontal="right" vertical="center" wrapText="1" shrinkToFit="1"/>
    </xf>
    <xf numFmtId="167" fontId="43" fillId="3" borderId="14" xfId="1" applyNumberFormat="1" applyFont="1" applyFill="1" applyBorder="1" applyAlignment="1">
      <alignment horizontal="right" vertical="center" wrapText="1" shrinkToFit="1"/>
    </xf>
    <xf numFmtId="0" fontId="43" fillId="3" borderId="0" xfId="0" applyFont="1" applyFill="1" applyBorder="1" applyAlignment="1">
      <alignment horizontal="right" vertical="center" wrapText="1" shrinkToFit="1"/>
    </xf>
    <xf numFmtId="167" fontId="43" fillId="2" borderId="14" xfId="1" applyNumberFormat="1" applyFont="1" applyFill="1" applyBorder="1" applyAlignment="1">
      <alignment horizontal="right" vertical="center" wrapText="1" shrinkToFit="1"/>
    </xf>
    <xf numFmtId="166" fontId="42" fillId="3" borderId="0" xfId="1" applyNumberFormat="1" applyFont="1" applyFill="1" applyBorder="1" applyAlignment="1">
      <alignment horizontal="right" vertical="center" wrapText="1" shrinkToFit="1"/>
    </xf>
    <xf numFmtId="167" fontId="43" fillId="39" borderId="14" xfId="1" applyNumberFormat="1" applyFont="1" applyFill="1" applyBorder="1" applyAlignment="1">
      <alignment horizontal="right" vertical="center" wrapText="1" shrinkToFit="1"/>
    </xf>
    <xf numFmtId="166" fontId="48" fillId="2" borderId="0" xfId="1" applyNumberFormat="1" applyFont="1" applyFill="1" applyBorder="1" applyAlignment="1">
      <alignment horizontal="right" vertical="center" wrapText="1" shrinkToFit="1"/>
    </xf>
    <xf numFmtId="166" fontId="58" fillId="2" borderId="0" xfId="1" applyNumberFormat="1" applyFont="1" applyFill="1" applyBorder="1" applyAlignment="1">
      <alignment horizontal="right" vertical="center" wrapText="1" shrinkToFit="1"/>
    </xf>
    <xf numFmtId="168" fontId="48" fillId="2" borderId="0" xfId="2" applyNumberFormat="1" applyFont="1" applyFill="1" applyBorder="1" applyAlignment="1">
      <alignment horizontal="right" vertical="center" wrapText="1" shrinkToFit="1"/>
    </xf>
    <xf numFmtId="167" fontId="48" fillId="2" borderId="0" xfId="1" applyNumberFormat="1" applyFont="1" applyFill="1" applyBorder="1" applyAlignment="1">
      <alignment horizontal="right" vertical="center" wrapText="1" shrinkToFit="1"/>
    </xf>
    <xf numFmtId="168" fontId="41" fillId="2" borderId="0" xfId="2" applyNumberFormat="1" applyFont="1" applyFill="1" applyBorder="1" applyAlignment="1">
      <alignment horizontal="right" vertical="center" wrapText="1" shrinkToFit="1"/>
    </xf>
    <xf numFmtId="167" fontId="49" fillId="2" borderId="0" xfId="1" applyNumberFormat="1" applyFont="1" applyFill="1" applyBorder="1" applyAlignment="1">
      <alignment horizontal="right" vertical="center" wrapText="1" shrinkToFit="1"/>
    </xf>
    <xf numFmtId="0" fontId="43" fillId="2" borderId="0" xfId="0" applyFont="1" applyFill="1" applyAlignment="1">
      <alignment horizontal="right" vertical="center" wrapText="1" shrinkToFit="1"/>
    </xf>
    <xf numFmtId="0" fontId="41" fillId="2" borderId="0" xfId="0" applyFont="1" applyFill="1" applyBorder="1" applyAlignment="1">
      <alignment horizontal="right" vertical="center" wrapText="1" shrinkToFit="1"/>
    </xf>
    <xf numFmtId="0" fontId="43" fillId="2" borderId="0" xfId="3" applyFont="1" applyFill="1" applyBorder="1" applyAlignment="1">
      <alignment horizontal="right" vertical="center" wrapText="1" shrinkToFit="1"/>
    </xf>
    <xf numFmtId="166" fontId="41" fillId="2" borderId="0" xfId="0" applyNumberFormat="1" applyFont="1" applyFill="1" applyBorder="1" applyAlignment="1">
      <alignment horizontal="right" vertical="center" wrapText="1" shrinkToFit="1"/>
    </xf>
    <xf numFmtId="0" fontId="42" fillId="39" borderId="0" xfId="0" applyFont="1" applyFill="1" applyAlignment="1">
      <alignment horizontal="right" vertical="center" wrapText="1" shrinkToFit="1"/>
    </xf>
    <xf numFmtId="0" fontId="42" fillId="39" borderId="0" xfId="0" applyFont="1" applyFill="1" applyBorder="1" applyAlignment="1">
      <alignment horizontal="right" vertical="center" wrapText="1" shrinkToFit="1"/>
    </xf>
    <xf numFmtId="173" fontId="43" fillId="3" borderId="0" xfId="4" applyNumberFormat="1" applyFont="1" applyFill="1" applyBorder="1" applyAlignment="1">
      <alignment horizontal="right" vertical="center" wrapText="1" shrinkToFit="1"/>
    </xf>
    <xf numFmtId="167" fontId="42" fillId="39" borderId="0" xfId="1" applyNumberFormat="1" applyFont="1" applyFill="1" applyBorder="1" applyAlignment="1">
      <alignment horizontal="right" vertical="center" wrapText="1" shrinkToFit="1"/>
    </xf>
    <xf numFmtId="0" fontId="43" fillId="3" borderId="0" xfId="0" applyFont="1" applyFill="1" applyAlignment="1">
      <alignment horizontal="right" vertical="center" wrapText="1" shrinkToFit="1"/>
    </xf>
    <xf numFmtId="170" fontId="43" fillId="3" borderId="0" xfId="0" applyNumberFormat="1" applyFont="1" applyFill="1" applyAlignment="1">
      <alignment horizontal="right" vertical="center" wrapText="1" shrinkToFit="1"/>
    </xf>
    <xf numFmtId="37" fontId="42" fillId="39" borderId="0" xfId="0" applyNumberFormat="1" applyFont="1" applyFill="1" applyAlignment="1">
      <alignment horizontal="right" vertical="center" wrapText="1" shrinkToFit="1"/>
    </xf>
    <xf numFmtId="0" fontId="43" fillId="39" borderId="0" xfId="0" applyFont="1" applyFill="1" applyAlignment="1">
      <alignment horizontal="right" vertical="center" wrapText="1" shrinkToFit="1"/>
    </xf>
    <xf numFmtId="0" fontId="43" fillId="39" borderId="0" xfId="0" applyFont="1" applyFill="1" applyBorder="1" applyAlignment="1">
      <alignment horizontal="right" vertical="center" wrapText="1" shrinkToFit="1"/>
    </xf>
    <xf numFmtId="0" fontId="58" fillId="3" borderId="0" xfId="0" applyFont="1" applyFill="1" applyAlignment="1">
      <alignment horizontal="right" vertical="center" wrapText="1" shrinkToFit="1"/>
    </xf>
    <xf numFmtId="0" fontId="58" fillId="3" borderId="0" xfId="3" applyFont="1" applyFill="1" applyBorder="1" applyAlignment="1">
      <alignment horizontal="right" vertical="center" wrapText="1" shrinkToFit="1"/>
    </xf>
    <xf numFmtId="0" fontId="43" fillId="3" borderId="0" xfId="3" applyFont="1" applyFill="1" applyBorder="1" applyAlignment="1">
      <alignment horizontal="right" vertical="center" wrapText="1" shrinkToFit="1"/>
    </xf>
    <xf numFmtId="0" fontId="43" fillId="39" borderId="0" xfId="3" applyFont="1" applyFill="1" applyBorder="1" applyAlignment="1">
      <alignment horizontal="right" vertical="center" wrapText="1" shrinkToFit="1"/>
    </xf>
    <xf numFmtId="167" fontId="42" fillId="3" borderId="0" xfId="1" applyNumberFormat="1" applyFont="1" applyFill="1" applyBorder="1" applyAlignment="1">
      <alignment horizontal="right" vertical="center" wrapText="1" shrinkToFit="1"/>
    </xf>
    <xf numFmtId="0" fontId="43" fillId="39" borderId="14" xfId="3" applyFont="1" applyFill="1" applyBorder="1" applyAlignment="1">
      <alignment horizontal="right" vertical="center" wrapText="1" shrinkToFit="1"/>
    </xf>
    <xf numFmtId="0" fontId="42" fillId="2" borderId="0" xfId="0" applyFont="1" applyFill="1" applyAlignment="1">
      <alignment horizontal="centerContinuous" vertical="center" shrinkToFit="1"/>
    </xf>
    <xf numFmtId="166" fontId="54" fillId="2" borderId="0" xfId="0" applyNumberFormat="1" applyFont="1" applyFill="1" applyAlignment="1">
      <alignment horizontal="centerContinuous" vertical="center" shrinkToFit="1"/>
    </xf>
    <xf numFmtId="0" fontId="42" fillId="2" borderId="0" xfId="0" applyFont="1" applyFill="1" applyBorder="1" applyAlignment="1">
      <alignment horizontal="centerContinuous" vertical="center" shrinkToFit="1"/>
    </xf>
    <xf numFmtId="0" fontId="41" fillId="3" borderId="0" xfId="11" applyFont="1" applyFill="1" applyBorder="1" applyAlignment="1">
      <alignment vertical="center" shrinkToFit="1"/>
    </xf>
    <xf numFmtId="0" fontId="44" fillId="3" borderId="0" xfId="11" applyFont="1" applyFill="1" applyBorder="1" applyAlignment="1">
      <alignment vertical="center" shrinkToFit="1"/>
    </xf>
    <xf numFmtId="0" fontId="43" fillId="2" borderId="0" xfId="3" applyFont="1" applyFill="1" applyBorder="1" applyAlignment="1">
      <alignment vertical="center" shrinkToFit="1"/>
    </xf>
    <xf numFmtId="0" fontId="43" fillId="2" borderId="0" xfId="0" applyFont="1" applyFill="1" applyBorder="1" applyAlignment="1">
      <alignment vertical="center" shrinkToFit="1"/>
    </xf>
    <xf numFmtId="0" fontId="42" fillId="2" borderId="0" xfId="0" applyFont="1" applyFill="1" applyAlignment="1">
      <alignment horizontal="centerContinuous" vertical="center" wrapText="1"/>
    </xf>
    <xf numFmtId="0" fontId="42" fillId="2" borderId="0" xfId="3" quotePrefix="1" applyFont="1" applyFill="1" applyBorder="1" applyAlignment="1">
      <alignment horizontal="left" vertical="center" wrapText="1"/>
    </xf>
    <xf numFmtId="0" fontId="41" fillId="3" borderId="0" xfId="11" applyFont="1" applyFill="1" applyBorder="1" applyAlignment="1">
      <alignment vertical="center" wrapText="1"/>
    </xf>
    <xf numFmtId="0" fontId="44" fillId="3" borderId="0" xfId="11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0" fontId="43" fillId="2" borderId="0" xfId="0" applyFont="1" applyFill="1" applyAlignment="1">
      <alignment vertical="center" wrapText="1"/>
    </xf>
    <xf numFmtId="0" fontId="45" fillId="0" borderId="0" xfId="9" applyFont="1" applyFill="1" applyBorder="1" applyAlignment="1">
      <alignment horizontal="right" vertical="center" wrapText="1" shrinkToFit="1"/>
    </xf>
    <xf numFmtId="0" fontId="43" fillId="0" borderId="0" xfId="9" applyFont="1" applyFill="1" applyBorder="1" applyAlignment="1">
      <alignment horizontal="left" vertical="center" wrapText="1" shrinkToFit="1"/>
    </xf>
    <xf numFmtId="0" fontId="43" fillId="0" borderId="0" xfId="9" applyFont="1" applyFill="1" applyBorder="1" applyAlignment="1">
      <alignment vertical="center" wrapText="1" shrinkToFit="1"/>
    </xf>
    <xf numFmtId="0" fontId="49" fillId="0" borderId="14" xfId="9" applyFont="1" applyFill="1" applyBorder="1" applyAlignment="1">
      <alignment vertical="center" wrapText="1" shrinkToFit="1"/>
    </xf>
    <xf numFmtId="0" fontId="55" fillId="2" borderId="0" xfId="0" applyFont="1" applyFill="1" applyBorder="1" applyAlignment="1">
      <alignment horizontal="right" vertical="center" wrapText="1" shrinkToFit="1"/>
    </xf>
    <xf numFmtId="0" fontId="55" fillId="2" borderId="0" xfId="3" applyFont="1" applyFill="1" applyBorder="1" applyAlignment="1">
      <alignment horizontal="right" vertical="center" wrapText="1" shrinkToFit="1"/>
    </xf>
    <xf numFmtId="9" fontId="43" fillId="3" borderId="0" xfId="2" applyFont="1" applyFill="1" applyBorder="1"/>
    <xf numFmtId="9" fontId="42" fillId="3" borderId="0" xfId="2" applyFont="1" applyFill="1" applyBorder="1"/>
    <xf numFmtId="9" fontId="43" fillId="2" borderId="0" xfId="2" applyFont="1" applyFill="1" applyBorder="1"/>
    <xf numFmtId="0" fontId="55" fillId="2" borderId="0" xfId="3" applyFont="1" applyFill="1" applyBorder="1" applyAlignment="1">
      <alignment horizontal="right"/>
    </xf>
    <xf numFmtId="0" fontId="55" fillId="2" borderId="0" xfId="0" applyFont="1" applyFill="1" applyBorder="1" applyAlignment="1">
      <alignment horizontal="right" wrapText="1"/>
    </xf>
    <xf numFmtId="0" fontId="55" fillId="2" borderId="0" xfId="0" applyFont="1" applyFill="1" applyBorder="1" applyAlignment="1">
      <alignment horizontal="right"/>
    </xf>
    <xf numFmtId="0" fontId="57" fillId="2" borderId="0" xfId="0" applyFont="1" applyFill="1" applyBorder="1" applyAlignment="1">
      <alignment horizontal="right"/>
    </xf>
    <xf numFmtId="0" fontId="43" fillId="0" borderId="14" xfId="0" applyFont="1" applyFill="1" applyBorder="1"/>
    <xf numFmtId="0" fontId="43" fillId="3" borderId="14" xfId="0" applyFont="1" applyFill="1" applyBorder="1"/>
    <xf numFmtId="167" fontId="43" fillId="2" borderId="0" xfId="1" applyNumberFormat="1" applyFont="1" applyFill="1" applyBorder="1" applyAlignment="1">
      <alignment horizontal="right" wrapText="1" shrinkToFit="1"/>
    </xf>
    <xf numFmtId="167" fontId="43" fillId="39" borderId="15" xfId="1" applyNumberFormat="1" applyFont="1" applyFill="1" applyBorder="1" applyAlignment="1">
      <alignment horizontal="right" wrapText="1" shrinkToFit="1"/>
    </xf>
    <xf numFmtId="167" fontId="43" fillId="2" borderId="16" xfId="1" applyNumberFormat="1" applyFont="1" applyFill="1" applyBorder="1" applyAlignment="1">
      <alignment horizontal="right" wrapText="1" shrinkToFit="1"/>
    </xf>
    <xf numFmtId="167" fontId="43" fillId="39" borderId="0" xfId="1" applyNumberFormat="1" applyFont="1" applyFill="1" applyBorder="1" applyAlignment="1">
      <alignment horizontal="right" wrapText="1" shrinkToFit="1"/>
    </xf>
    <xf numFmtId="167" fontId="43" fillId="3" borderId="15" xfId="1" applyNumberFormat="1" applyFont="1" applyFill="1" applyBorder="1" applyAlignment="1">
      <alignment horizontal="right" wrapText="1" shrinkToFit="1"/>
    </xf>
    <xf numFmtId="0" fontId="43" fillId="2" borderId="0" xfId="0" applyFont="1" applyFill="1" applyAlignment="1">
      <alignment horizontal="right" wrapText="1" shrinkToFit="1"/>
    </xf>
    <xf numFmtId="167" fontId="43" fillId="3" borderId="16" xfId="1" applyNumberFormat="1" applyFont="1" applyFill="1" applyBorder="1" applyAlignment="1">
      <alignment horizontal="right" wrapText="1" shrinkToFit="1"/>
    </xf>
    <xf numFmtId="167" fontId="43" fillId="2" borderId="15" xfId="1" applyNumberFormat="1" applyFont="1" applyFill="1" applyBorder="1" applyAlignment="1">
      <alignment horizontal="right" wrapText="1" shrinkToFit="1"/>
    </xf>
    <xf numFmtId="166" fontId="48" fillId="2" borderId="0" xfId="1" applyNumberFormat="1" applyFont="1" applyFill="1" applyBorder="1" applyAlignment="1">
      <alignment horizontal="right" wrapText="1" shrinkToFit="1"/>
    </xf>
    <xf numFmtId="166" fontId="58" fillId="2" borderId="0" xfId="1" applyNumberFormat="1" applyFont="1" applyFill="1" applyBorder="1" applyAlignment="1">
      <alignment horizontal="right" wrapText="1" shrinkToFit="1"/>
    </xf>
    <xf numFmtId="168" fontId="48" fillId="2" borderId="0" xfId="2" applyNumberFormat="1" applyFont="1" applyFill="1" applyBorder="1" applyAlignment="1">
      <alignment horizontal="right" wrapText="1" shrinkToFit="1"/>
    </xf>
    <xf numFmtId="167" fontId="48" fillId="2" borderId="0" xfId="1" applyNumberFormat="1" applyFont="1" applyFill="1" applyBorder="1" applyAlignment="1">
      <alignment horizontal="right" wrapText="1" shrinkToFit="1"/>
    </xf>
    <xf numFmtId="0" fontId="41" fillId="2" borderId="0" xfId="0" applyFont="1" applyFill="1" applyBorder="1" applyAlignment="1">
      <alignment horizontal="right" wrapText="1" shrinkToFit="1"/>
    </xf>
    <xf numFmtId="0" fontId="42" fillId="2" borderId="0" xfId="3" applyFont="1" applyFill="1" applyBorder="1" applyAlignment="1">
      <alignment horizontal="right" wrapText="1" shrinkToFit="1"/>
    </xf>
    <xf numFmtId="0" fontId="43" fillId="2" borderId="0" xfId="3" applyFont="1" applyFill="1" applyBorder="1" applyAlignment="1">
      <alignment horizontal="right" wrapText="1" shrinkToFit="1"/>
    </xf>
    <xf numFmtId="0" fontId="42" fillId="39" borderId="0" xfId="0" applyFont="1" applyFill="1" applyAlignment="1">
      <alignment horizontal="right" wrapText="1" shrinkToFit="1"/>
    </xf>
    <xf numFmtId="0" fontId="42" fillId="39" borderId="0" xfId="0" applyFont="1" applyFill="1" applyBorder="1" applyAlignment="1">
      <alignment horizontal="right" wrapText="1" shrinkToFit="1"/>
    </xf>
    <xf numFmtId="173" fontId="43" fillId="3" borderId="0" xfId="4" applyNumberFormat="1" applyFont="1" applyFill="1" applyBorder="1" applyAlignment="1">
      <alignment horizontal="right" wrapText="1" shrinkToFit="1"/>
    </xf>
    <xf numFmtId="0" fontId="43" fillId="3" borderId="0" xfId="3" applyFont="1" applyFill="1" applyAlignment="1">
      <alignment horizontal="right" wrapText="1" shrinkToFit="1"/>
    </xf>
    <xf numFmtId="37" fontId="42" fillId="39" borderId="0" xfId="0" applyNumberFormat="1" applyFont="1" applyFill="1" applyAlignment="1">
      <alignment horizontal="right" wrapText="1" shrinkToFit="1"/>
    </xf>
    <xf numFmtId="167" fontId="42" fillId="39" borderId="0" xfId="1" applyNumberFormat="1" applyFont="1" applyFill="1" applyBorder="1" applyAlignment="1">
      <alignment horizontal="right" wrapText="1" shrinkToFit="1"/>
    </xf>
    <xf numFmtId="166" fontId="48" fillId="3" borderId="0" xfId="1" applyNumberFormat="1" applyFont="1" applyFill="1" applyBorder="1" applyAlignment="1">
      <alignment horizontal="right" wrapText="1" shrinkToFit="1"/>
    </xf>
    <xf numFmtId="0" fontId="58" fillId="3" borderId="0" xfId="0" applyFont="1" applyFill="1" applyAlignment="1">
      <alignment horizontal="right" wrapText="1" shrinkToFit="1"/>
    </xf>
    <xf numFmtId="170" fontId="58" fillId="3" borderId="0" xfId="0" applyNumberFormat="1" applyFont="1" applyFill="1" applyAlignment="1">
      <alignment horizontal="right" wrapText="1" shrinkToFit="1"/>
    </xf>
    <xf numFmtId="0" fontId="43" fillId="3" borderId="0" xfId="0" applyFont="1" applyFill="1" applyBorder="1" applyAlignment="1">
      <alignment horizontal="right" wrapText="1" shrinkToFit="1"/>
    </xf>
    <xf numFmtId="0" fontId="43" fillId="3" borderId="0" xfId="0" applyFont="1" applyFill="1" applyAlignment="1">
      <alignment horizontal="right" wrapText="1" shrinkToFit="1"/>
    </xf>
    <xf numFmtId="0" fontId="58" fillId="39" borderId="0" xfId="0" applyFont="1" applyFill="1" applyAlignment="1">
      <alignment horizontal="right" wrapText="1" shrinkToFit="1"/>
    </xf>
    <xf numFmtId="167" fontId="43" fillId="3" borderId="0" xfId="1" applyNumberFormat="1" applyFont="1" applyFill="1" applyBorder="1" applyAlignment="1">
      <alignment horizontal="right" wrapText="1" shrinkToFit="1"/>
    </xf>
    <xf numFmtId="0" fontId="43" fillId="3" borderId="0" xfId="3" applyFont="1" applyFill="1" applyBorder="1" applyAlignment="1">
      <alignment horizontal="right" wrapText="1" shrinkToFit="1"/>
    </xf>
    <xf numFmtId="0" fontId="43" fillId="2" borderId="0" xfId="0" applyFont="1" applyFill="1" applyBorder="1" applyAlignment="1">
      <alignment horizontal="right" wrapText="1" shrinkToFit="1"/>
    </xf>
    <xf numFmtId="0" fontId="49" fillId="2" borderId="0" xfId="0" applyFont="1" applyFill="1" applyBorder="1" applyAlignment="1">
      <alignment wrapText="1"/>
    </xf>
    <xf numFmtId="0" fontId="49" fillId="39" borderId="15" xfId="0" applyFont="1" applyFill="1" applyBorder="1" applyAlignment="1">
      <alignment wrapText="1"/>
    </xf>
    <xf numFmtId="0" fontId="49" fillId="2" borderId="16" xfId="0" applyFont="1" applyFill="1" applyBorder="1" applyAlignment="1">
      <alignment wrapText="1"/>
    </xf>
    <xf numFmtId="0" fontId="49" fillId="39" borderId="0" xfId="0" applyFont="1" applyFill="1" applyBorder="1" applyAlignment="1">
      <alignment horizontal="left" wrapText="1"/>
    </xf>
    <xf numFmtId="0" fontId="49" fillId="2" borderId="0" xfId="0" applyFont="1" applyFill="1" applyBorder="1" applyAlignment="1">
      <alignment horizontal="left" wrapText="1"/>
    </xf>
    <xf numFmtId="0" fontId="49" fillId="3" borderId="16" xfId="0" applyFont="1" applyFill="1" applyBorder="1" applyAlignment="1">
      <alignment horizontal="left" wrapText="1"/>
    </xf>
    <xf numFmtId="0" fontId="43" fillId="39" borderId="0" xfId="0" applyFont="1" applyFill="1" applyBorder="1" applyAlignment="1">
      <alignment wrapText="1"/>
    </xf>
    <xf numFmtId="0" fontId="49" fillId="2" borderId="15" xfId="0" applyFont="1" applyFill="1" applyBorder="1" applyAlignment="1">
      <alignment wrapText="1"/>
    </xf>
    <xf numFmtId="0" fontId="49" fillId="39" borderId="0" xfId="0" applyFont="1" applyFill="1" applyBorder="1" applyAlignment="1">
      <alignment wrapText="1"/>
    </xf>
    <xf numFmtId="0" fontId="43" fillId="0" borderId="14" xfId="0" applyFont="1" applyFill="1" applyBorder="1" applyAlignment="1">
      <alignment wrapText="1"/>
    </xf>
    <xf numFmtId="0" fontId="42" fillId="2" borderId="0" xfId="9" applyFont="1" applyFill="1" applyAlignment="1">
      <alignment wrapText="1"/>
    </xf>
    <xf numFmtId="0" fontId="41" fillId="39" borderId="0" xfId="0" applyFont="1" applyFill="1" applyBorder="1" applyAlignment="1">
      <alignment wrapText="1"/>
    </xf>
    <xf numFmtId="0" fontId="43" fillId="3" borderId="0" xfId="0" applyFont="1" applyFill="1" applyBorder="1" applyAlignment="1">
      <alignment wrapText="1"/>
    </xf>
    <xf numFmtId="0" fontId="43" fillId="3" borderId="0" xfId="0" quotePrefix="1" applyFont="1" applyFill="1" applyBorder="1" applyAlignment="1">
      <alignment horizontal="left" wrapText="1"/>
    </xf>
    <xf numFmtId="0" fontId="43" fillId="39" borderId="0" xfId="0" applyFont="1" applyFill="1" applyBorder="1" applyAlignment="1">
      <alignment horizontal="left" wrapText="1" indent="1"/>
    </xf>
    <xf numFmtId="0" fontId="43" fillId="39" borderId="14" xfId="0" applyFont="1" applyFill="1" applyBorder="1" applyAlignment="1">
      <alignment horizontal="left" wrapText="1" indent="1"/>
    </xf>
    <xf numFmtId="0" fontId="43" fillId="3" borderId="0" xfId="0" applyFont="1" applyFill="1" applyBorder="1" applyAlignment="1">
      <alignment horizontal="left" wrapText="1" indent="1"/>
    </xf>
    <xf numFmtId="0" fontId="48" fillId="38" borderId="0" xfId="0" applyFont="1" applyFill="1" applyBorder="1" applyAlignment="1">
      <alignment vertical="center" wrapText="1" shrinkToFit="1"/>
    </xf>
    <xf numFmtId="0" fontId="43" fillId="2" borderId="0" xfId="0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0" fontId="55" fillId="2" borderId="0" xfId="3" applyFont="1" applyFill="1" applyBorder="1" applyAlignment="1">
      <alignment horizontal="left" vertical="center" wrapText="1"/>
    </xf>
    <xf numFmtId="0" fontId="57" fillId="2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vertical="center" wrapText="1"/>
    </xf>
    <xf numFmtId="0" fontId="43" fillId="3" borderId="0" xfId="3" applyFont="1" applyFill="1" applyAlignment="1">
      <alignment vertical="center"/>
    </xf>
    <xf numFmtId="0" fontId="45" fillId="3" borderId="14" xfId="0" applyFont="1" applyFill="1" applyBorder="1" applyAlignment="1">
      <alignment vertical="center"/>
    </xf>
    <xf numFmtId="0" fontId="47" fillId="2" borderId="0" xfId="0" applyFont="1" applyFill="1" applyBorder="1" applyAlignment="1">
      <alignment vertical="center" wrapText="1"/>
    </xf>
    <xf numFmtId="167" fontId="49" fillId="3" borderId="0" xfId="1" applyNumberFormat="1" applyFont="1" applyFill="1" applyBorder="1" applyAlignment="1">
      <alignment horizontal="right" vertical="center" wrapText="1" shrinkToFit="1"/>
    </xf>
    <xf numFmtId="37" fontId="43" fillId="2" borderId="0" xfId="0" applyNumberFormat="1" applyFont="1" applyFill="1" applyAlignment="1">
      <alignment horizontal="right" vertical="center" wrapText="1" shrinkToFit="1"/>
    </xf>
    <xf numFmtId="0" fontId="43" fillId="3" borderId="0" xfId="3" applyFont="1" applyFill="1" applyAlignment="1">
      <alignment horizontal="right" vertical="center" wrapText="1" shrinkToFit="1"/>
    </xf>
    <xf numFmtId="170" fontId="58" fillId="3" borderId="0" xfId="0" applyNumberFormat="1" applyFont="1" applyFill="1" applyAlignment="1">
      <alignment horizontal="right" vertical="center" wrapText="1" shrinkToFit="1"/>
    </xf>
    <xf numFmtId="167" fontId="43" fillId="0" borderId="15" xfId="1" applyNumberFormat="1" applyFont="1" applyFill="1" applyBorder="1" applyAlignment="1">
      <alignment horizontal="right" vertical="center" wrapText="1" shrinkToFit="1"/>
    </xf>
    <xf numFmtId="167" fontId="43" fillId="0" borderId="0" xfId="1" applyNumberFormat="1" applyFont="1" applyFill="1" applyBorder="1" applyAlignment="1">
      <alignment horizontal="right" vertical="center" wrapText="1" shrinkToFit="1"/>
    </xf>
    <xf numFmtId="173" fontId="43" fillId="39" borderId="0" xfId="4" applyNumberFormat="1" applyFont="1" applyFill="1" applyBorder="1" applyAlignment="1">
      <alignment horizontal="right" vertical="center" wrapText="1" shrinkToFit="1"/>
    </xf>
    <xf numFmtId="0" fontId="41" fillId="39" borderId="3" xfId="0" applyFont="1" applyFill="1" applyBorder="1" applyAlignment="1">
      <alignment vertical="center" wrapText="1"/>
    </xf>
    <xf numFmtId="173" fontId="42" fillId="39" borderId="0" xfId="4" applyNumberFormat="1" applyFont="1" applyFill="1" applyBorder="1" applyAlignment="1">
      <alignment horizontal="right" vertical="center" wrapText="1" shrinkToFit="1"/>
    </xf>
    <xf numFmtId="0" fontId="43" fillId="3" borderId="0" xfId="0" applyFont="1" applyFill="1" applyBorder="1" applyAlignment="1">
      <alignment horizontal="left" vertical="center" wrapText="1" indent="1"/>
    </xf>
    <xf numFmtId="0" fontId="43" fillId="39" borderId="0" xfId="0" applyFont="1" applyFill="1" applyBorder="1" applyAlignment="1">
      <alignment horizontal="left" vertical="center" wrapText="1" indent="1"/>
    </xf>
    <xf numFmtId="0" fontId="58" fillId="39" borderId="0" xfId="0" applyFont="1" applyFill="1" applyAlignment="1">
      <alignment horizontal="right" vertical="center" wrapText="1" shrinkToFit="1"/>
    </xf>
    <xf numFmtId="0" fontId="49" fillId="39" borderId="0" xfId="0" applyFont="1" applyFill="1" applyBorder="1" applyAlignment="1">
      <alignment horizontal="left" vertical="center" wrapText="1" indent="1"/>
    </xf>
    <xf numFmtId="0" fontId="43" fillId="39" borderId="14" xfId="0" applyFont="1" applyFill="1" applyBorder="1" applyAlignment="1">
      <alignment horizontal="left" vertical="center" wrapText="1" indent="1"/>
    </xf>
    <xf numFmtId="0" fontId="42" fillId="3" borderId="0" xfId="9" applyFont="1" applyFill="1" applyAlignment="1">
      <alignment vertical="center"/>
    </xf>
    <xf numFmtId="168" fontId="41" fillId="3" borderId="0" xfId="2" applyNumberFormat="1" applyFont="1" applyFill="1" applyBorder="1" applyAlignment="1">
      <alignment vertical="center"/>
    </xf>
    <xf numFmtId="169" fontId="49" fillId="3" borderId="0" xfId="1" applyNumberFormat="1" applyFont="1" applyFill="1" applyBorder="1" applyAlignment="1">
      <alignment vertical="center"/>
    </xf>
    <xf numFmtId="167" fontId="43" fillId="0" borderId="0" xfId="4" applyNumberFormat="1" applyFont="1" applyFill="1" applyBorder="1" applyAlignment="1">
      <alignment horizontal="right" vertical="center" wrapText="1" shrinkToFit="1"/>
    </xf>
    <xf numFmtId="167" fontId="58" fillId="0" borderId="0" xfId="4" applyNumberFormat="1" applyFont="1" applyFill="1" applyBorder="1" applyAlignment="1">
      <alignment horizontal="right" vertical="center" wrapText="1" shrinkToFit="1"/>
    </xf>
    <xf numFmtId="167" fontId="58" fillId="3" borderId="0" xfId="1" applyNumberFormat="1" applyFont="1" applyFill="1" applyBorder="1" applyAlignment="1">
      <alignment horizontal="right" vertical="center" wrapText="1" shrinkToFit="1"/>
    </xf>
    <xf numFmtId="165" fontId="58" fillId="3" borderId="0" xfId="1" applyFont="1" applyFill="1" applyBorder="1" applyAlignment="1">
      <alignment horizontal="right" vertical="center" wrapText="1" shrinkToFit="1"/>
    </xf>
    <xf numFmtId="167" fontId="43" fillId="3" borderId="16" xfId="1" applyNumberFormat="1" applyFont="1" applyFill="1" applyBorder="1" applyAlignment="1">
      <alignment horizontal="right" vertical="center" wrapText="1" shrinkToFit="1"/>
    </xf>
    <xf numFmtId="165" fontId="58" fillId="0" borderId="0" xfId="1" applyFont="1" applyFill="1" applyBorder="1" applyAlignment="1">
      <alignment horizontal="right" vertical="center" wrapText="1" shrinkToFit="1"/>
    </xf>
    <xf numFmtId="167" fontId="58" fillId="0" borderId="0" xfId="1" applyNumberFormat="1" applyFont="1" applyFill="1" applyBorder="1" applyAlignment="1">
      <alignment horizontal="right" vertical="center" wrapText="1" shrinkToFit="1"/>
    </xf>
    <xf numFmtId="165" fontId="48" fillId="2" borderId="0" xfId="1" applyFont="1" applyFill="1" applyBorder="1" applyAlignment="1">
      <alignment horizontal="right" vertical="center" wrapText="1" shrinkToFit="1"/>
    </xf>
    <xf numFmtId="166" fontId="41" fillId="2" borderId="0" xfId="1" quotePrefix="1" applyNumberFormat="1" applyFont="1" applyFill="1" applyBorder="1" applyAlignment="1">
      <alignment horizontal="right" vertical="center" wrapText="1" shrinkToFit="1"/>
    </xf>
    <xf numFmtId="167" fontId="41" fillId="2" borderId="0" xfId="1" applyNumberFormat="1" applyFont="1" applyFill="1" applyBorder="1" applyAlignment="1">
      <alignment horizontal="right" vertical="center" wrapText="1" shrinkToFit="1"/>
    </xf>
    <xf numFmtId="165" fontId="43" fillId="2" borderId="0" xfId="1" applyFont="1" applyFill="1" applyAlignment="1">
      <alignment horizontal="right" vertical="center" wrapText="1" shrinkToFit="1"/>
    </xf>
    <xf numFmtId="0" fontId="64" fillId="0" borderId="13" xfId="0" applyFont="1" applyBorder="1" applyAlignment="1">
      <alignment horizontal="right" vertical="center" wrapText="1" shrinkToFit="1"/>
    </xf>
    <xf numFmtId="165" fontId="43" fillId="2" borderId="0" xfId="1" applyFont="1" applyFill="1" applyBorder="1" applyAlignment="1">
      <alignment horizontal="right" vertical="center" wrapText="1" shrinkToFit="1"/>
    </xf>
    <xf numFmtId="170" fontId="43" fillId="3" borderId="0" xfId="3" applyNumberFormat="1" applyFont="1" applyFill="1" applyBorder="1" applyAlignment="1">
      <alignment horizontal="right" vertical="center" wrapText="1" shrinkToFit="1"/>
    </xf>
    <xf numFmtId="0" fontId="49" fillId="2" borderId="0" xfId="0" quotePrefix="1" applyFont="1" applyFill="1" applyBorder="1" applyAlignment="1">
      <alignment horizontal="left" vertical="center" wrapText="1"/>
    </xf>
    <xf numFmtId="0" fontId="43" fillId="3" borderId="0" xfId="0" applyFont="1" applyFill="1" applyAlignment="1">
      <alignment vertical="center" wrapText="1"/>
    </xf>
    <xf numFmtId="0" fontId="43" fillId="39" borderId="0" xfId="3" applyFont="1" applyFill="1" applyBorder="1" applyAlignment="1">
      <alignment vertical="center" wrapText="1"/>
    </xf>
    <xf numFmtId="0" fontId="49" fillId="3" borderId="0" xfId="0" applyFont="1" applyFill="1" applyBorder="1" applyAlignment="1">
      <alignment wrapText="1"/>
    </xf>
    <xf numFmtId="0" fontId="48" fillId="38" borderId="0" xfId="0" applyFont="1" applyFill="1" applyBorder="1" applyAlignment="1">
      <alignment vertical="center" wrapText="1"/>
    </xf>
    <xf numFmtId="167" fontId="43" fillId="0" borderId="0" xfId="1" applyNumberFormat="1" applyFont="1" applyFill="1" applyBorder="1" applyAlignment="1">
      <alignment horizontal="right" wrapText="1" shrinkToFit="1"/>
    </xf>
    <xf numFmtId="0" fontId="42" fillId="2" borderId="0" xfId="0" applyFont="1" applyFill="1" applyBorder="1" applyAlignment="1">
      <alignment horizontal="right" vertical="center" wrapText="1" shrinkToFit="1"/>
    </xf>
    <xf numFmtId="0" fontId="42" fillId="2" borderId="0" xfId="0" applyFont="1" applyFill="1" applyAlignment="1">
      <alignment horizontal="right" vertical="center" wrapText="1" shrinkToFit="1"/>
    </xf>
    <xf numFmtId="0" fontId="42" fillId="0" borderId="0" xfId="0" applyFont="1" applyFill="1" applyBorder="1" applyAlignment="1">
      <alignment horizontal="right" vertical="center" wrapText="1" shrinkToFit="1"/>
    </xf>
    <xf numFmtId="0" fontId="49" fillId="2" borderId="0" xfId="0" applyFont="1" applyFill="1" applyBorder="1" applyAlignment="1">
      <alignment horizontal="right" wrapText="1" shrinkToFit="1"/>
    </xf>
    <xf numFmtId="0" fontId="49" fillId="3" borderId="0" xfId="0" applyFont="1" applyFill="1" applyBorder="1" applyAlignment="1">
      <alignment horizontal="right" wrapText="1" shrinkToFit="1"/>
    </xf>
    <xf numFmtId="166" fontId="43" fillId="3" borderId="0" xfId="1" applyNumberFormat="1" applyFont="1" applyFill="1" applyBorder="1" applyAlignment="1">
      <alignment horizontal="right" vertical="center" wrapText="1" shrinkToFit="1"/>
    </xf>
    <xf numFmtId="167" fontId="41" fillId="2" borderId="0" xfId="1" applyNumberFormat="1" applyFont="1" applyFill="1" applyBorder="1" applyAlignment="1">
      <alignment horizontal="right" wrapText="1" shrinkToFit="1"/>
    </xf>
    <xf numFmtId="0" fontId="58" fillId="2" borderId="0" xfId="0" applyFont="1" applyFill="1" applyAlignment="1">
      <alignment horizontal="right" wrapText="1" shrinkToFit="1"/>
    </xf>
    <xf numFmtId="0" fontId="48" fillId="2" borderId="0" xfId="0" applyFont="1" applyFill="1" applyBorder="1" applyAlignment="1">
      <alignment horizontal="right" wrapText="1" shrinkToFit="1"/>
    </xf>
    <xf numFmtId="166" fontId="43" fillId="3" borderId="0" xfId="1" applyNumberFormat="1" applyFont="1" applyFill="1" applyBorder="1" applyAlignment="1">
      <alignment horizontal="right" wrapText="1" shrinkToFit="1"/>
    </xf>
    <xf numFmtId="0" fontId="46" fillId="2" borderId="0" xfId="0" applyFont="1" applyFill="1" applyBorder="1" applyAlignment="1">
      <alignment horizontal="right" wrapText="1" shrinkToFit="1"/>
    </xf>
    <xf numFmtId="168" fontId="43" fillId="2" borderId="0" xfId="2" applyNumberFormat="1" applyFont="1" applyFill="1" applyBorder="1" applyAlignment="1">
      <alignment horizontal="right" wrapText="1" shrinkToFit="1"/>
    </xf>
    <xf numFmtId="166" fontId="67" fillId="3" borderId="0" xfId="1" applyNumberFormat="1" applyFont="1" applyFill="1" applyBorder="1" applyAlignment="1">
      <alignment horizontal="right" wrapText="1" shrinkToFit="1"/>
    </xf>
    <xf numFmtId="0" fontId="42" fillId="2" borderId="0" xfId="3" quotePrefix="1" applyFont="1" applyFill="1" applyBorder="1" applyAlignment="1">
      <alignment horizontal="right" vertical="center" wrapText="1" shrinkToFit="1"/>
    </xf>
    <xf numFmtId="0" fontId="49" fillId="2" borderId="0" xfId="0" applyFont="1" applyFill="1" applyBorder="1" applyAlignment="1">
      <alignment horizontal="right" vertical="center" wrapText="1" shrinkToFit="1"/>
    </xf>
    <xf numFmtId="0" fontId="49" fillId="2" borderId="0" xfId="0" quotePrefix="1" applyFont="1" applyFill="1" applyBorder="1" applyAlignment="1">
      <alignment horizontal="right" vertical="center" wrapText="1" shrinkToFit="1"/>
    </xf>
    <xf numFmtId="0" fontId="49" fillId="3" borderId="0" xfId="0" applyFont="1" applyFill="1" applyBorder="1" applyAlignment="1">
      <alignment horizontal="right" vertical="center" wrapText="1" shrinkToFit="1"/>
    </xf>
    <xf numFmtId="165" fontId="43" fillId="2" borderId="0" xfId="1" quotePrefix="1" applyNumberFormat="1" applyFont="1" applyFill="1" applyBorder="1" applyAlignment="1">
      <alignment horizontal="right" vertical="center" wrapText="1" shrinkToFit="1"/>
    </xf>
    <xf numFmtId="166" fontId="43" fillId="2" borderId="0" xfId="1" applyNumberFormat="1" applyFont="1" applyFill="1" applyBorder="1" applyAlignment="1">
      <alignment horizontal="right" vertical="center" wrapText="1" shrinkToFit="1"/>
    </xf>
    <xf numFmtId="166" fontId="49" fillId="2" borderId="0" xfId="1" applyNumberFormat="1" applyFont="1" applyFill="1" applyBorder="1" applyAlignment="1">
      <alignment horizontal="right" vertical="center" wrapText="1" shrinkToFit="1"/>
    </xf>
    <xf numFmtId="0" fontId="66" fillId="0" borderId="0" xfId="0" applyFont="1" applyFill="1" applyBorder="1" applyAlignment="1">
      <alignment horizontal="right" vertical="center" wrapText="1" shrinkToFit="1"/>
    </xf>
    <xf numFmtId="0" fontId="46" fillId="2" borderId="0" xfId="0" applyFont="1" applyFill="1" applyBorder="1" applyAlignment="1">
      <alignment horizontal="right" vertical="center" wrapText="1" shrinkToFit="1"/>
    </xf>
    <xf numFmtId="0" fontId="43" fillId="0" borderId="0" xfId="0" applyFont="1" applyFill="1" applyAlignment="1">
      <alignment horizontal="right" vertical="center" wrapText="1" shrinkToFit="1"/>
    </xf>
    <xf numFmtId="165" fontId="49" fillId="2" borderId="0" xfId="1" applyNumberFormat="1" applyFont="1" applyFill="1" applyAlignment="1">
      <alignment horizontal="right" vertical="center" wrapText="1" shrinkToFit="1"/>
    </xf>
    <xf numFmtId="165" fontId="67" fillId="0" borderId="0" xfId="1" applyNumberFormat="1" applyFont="1" applyFill="1" applyBorder="1" applyAlignment="1">
      <alignment horizontal="right" vertical="center" wrapText="1" shrinkToFit="1"/>
    </xf>
    <xf numFmtId="165" fontId="41" fillId="2" borderId="0" xfId="1" applyNumberFormat="1" applyFont="1" applyFill="1" applyBorder="1" applyAlignment="1">
      <alignment horizontal="right" vertical="center" wrapText="1" shrinkToFit="1"/>
    </xf>
    <xf numFmtId="165" fontId="49" fillId="2" borderId="0" xfId="1" applyNumberFormat="1" applyFont="1" applyFill="1" applyBorder="1" applyAlignment="1">
      <alignment horizontal="right" vertical="center" wrapText="1" shrinkToFit="1"/>
    </xf>
    <xf numFmtId="10" fontId="41" fillId="2" borderId="0" xfId="2" applyNumberFormat="1" applyFont="1" applyFill="1" applyBorder="1" applyAlignment="1">
      <alignment horizontal="right" vertical="center" wrapText="1" shrinkToFit="1"/>
    </xf>
    <xf numFmtId="167" fontId="61" fillId="2" borderId="0" xfId="1" applyNumberFormat="1" applyFont="1" applyFill="1" applyBorder="1" applyAlignment="1">
      <alignment horizontal="right" vertical="center" wrapText="1" shrinkToFit="1"/>
    </xf>
    <xf numFmtId="0" fontId="60" fillId="3" borderId="0" xfId="0" applyFont="1" applyFill="1" applyBorder="1" applyAlignment="1">
      <alignment horizontal="right" vertical="center" wrapText="1" shrinkToFit="1"/>
    </xf>
    <xf numFmtId="0" fontId="60" fillId="2" borderId="0" xfId="0" applyFont="1" applyFill="1" applyBorder="1" applyAlignment="1">
      <alignment horizontal="right" vertical="center" wrapText="1" shrinkToFit="1"/>
    </xf>
    <xf numFmtId="168" fontId="43" fillId="2" borderId="0" xfId="2" applyNumberFormat="1" applyFont="1" applyFill="1" applyBorder="1" applyAlignment="1">
      <alignment horizontal="right" vertical="center" wrapText="1" shrinkToFit="1"/>
    </xf>
    <xf numFmtId="0" fontId="43" fillId="0" borderId="0" xfId="0" applyFont="1" applyFill="1" applyBorder="1" applyAlignment="1">
      <alignment horizontal="right" vertical="center" wrapText="1" shrinkToFit="1"/>
    </xf>
    <xf numFmtId="0" fontId="49" fillId="2" borderId="0" xfId="0" applyFont="1" applyFill="1" applyBorder="1" applyAlignment="1">
      <alignment horizontal="left" vertical="center" wrapText="1" indent="1"/>
    </xf>
    <xf numFmtId="0" fontId="49" fillId="2" borderId="0" xfId="0" quotePrefix="1" applyFont="1" applyFill="1" applyBorder="1" applyAlignment="1">
      <alignment horizontal="left" vertical="center" wrapText="1" indent="1"/>
    </xf>
    <xf numFmtId="0" fontId="55" fillId="0" borderId="0" xfId="0" applyFont="1" applyFill="1" applyBorder="1" applyAlignment="1">
      <alignment horizontal="right" vertical="center" wrapText="1" shrinkToFit="1"/>
    </xf>
    <xf numFmtId="167" fontId="57" fillId="2" borderId="0" xfId="1" applyNumberFormat="1" applyFont="1" applyFill="1" applyBorder="1" applyAlignment="1">
      <alignment horizontal="right" vertical="center" wrapText="1" shrinkToFit="1"/>
    </xf>
    <xf numFmtId="0" fontId="57" fillId="2" borderId="0" xfId="0" applyFont="1" applyFill="1" applyBorder="1" applyAlignment="1">
      <alignment horizontal="right" vertical="center" wrapText="1" shrinkToFit="1"/>
    </xf>
    <xf numFmtId="171" fontId="55" fillId="2" borderId="0" xfId="0" applyNumberFormat="1" applyFont="1" applyFill="1" applyBorder="1" applyAlignment="1">
      <alignment horizontal="right" vertical="center" wrapText="1" shrinkToFit="1"/>
    </xf>
    <xf numFmtId="167" fontId="43" fillId="0" borderId="16" xfId="1" applyNumberFormat="1" applyFont="1" applyFill="1" applyBorder="1" applyAlignment="1">
      <alignment horizontal="right" vertical="center" wrapText="1" shrinkToFit="1"/>
    </xf>
    <xf numFmtId="0" fontId="49" fillId="39" borderId="16" xfId="0" applyFont="1" applyFill="1" applyBorder="1" applyAlignment="1">
      <alignment horizontal="left" vertical="center" wrapText="1"/>
    </xf>
    <xf numFmtId="166" fontId="43" fillId="39" borderId="16" xfId="1" quotePrefix="1" applyNumberFormat="1" applyFont="1" applyFill="1" applyBorder="1" applyAlignment="1">
      <alignment horizontal="right" vertical="center" wrapText="1" shrinkToFit="1"/>
    </xf>
    <xf numFmtId="167" fontId="43" fillId="39" borderId="16" xfId="1" applyNumberFormat="1" applyFont="1" applyFill="1" applyBorder="1" applyAlignment="1">
      <alignment horizontal="right" vertical="center" wrapText="1" shrinkToFit="1"/>
    </xf>
    <xf numFmtId="0" fontId="49" fillId="39" borderId="0" xfId="0" quotePrefix="1" applyFont="1" applyFill="1" applyBorder="1" applyAlignment="1">
      <alignment horizontal="left" vertical="center" wrapText="1" indent="1"/>
    </xf>
    <xf numFmtId="166" fontId="43" fillId="39" borderId="0" xfId="1" quotePrefix="1" applyNumberFormat="1" applyFont="1" applyFill="1" applyBorder="1" applyAlignment="1">
      <alignment horizontal="right" vertical="center" wrapText="1" shrinkToFit="1"/>
    </xf>
    <xf numFmtId="166" fontId="43" fillId="39" borderId="16" xfId="1" applyNumberFormat="1" applyFont="1" applyFill="1" applyBorder="1" applyAlignment="1">
      <alignment horizontal="right" vertical="center" wrapText="1" shrinkToFit="1"/>
    </xf>
    <xf numFmtId="9" fontId="67" fillId="2" borderId="0" xfId="2" applyNumberFormat="1" applyFont="1" applyFill="1" applyBorder="1" applyAlignment="1">
      <alignment horizontal="right" vertical="center" wrapText="1" shrinkToFit="1"/>
    </xf>
    <xf numFmtId="167" fontId="49" fillId="0" borderId="0" xfId="1" applyNumberFormat="1" applyFont="1" applyFill="1" applyBorder="1" applyAlignment="1">
      <alignment horizontal="right" vertical="center" wrapText="1" shrinkToFit="1"/>
    </xf>
    <xf numFmtId="0" fontId="49" fillId="2" borderId="15" xfId="0" applyFont="1" applyFill="1" applyBorder="1" applyAlignment="1">
      <alignment horizontal="left" vertical="center" wrapText="1" indent="1"/>
    </xf>
    <xf numFmtId="166" fontId="43" fillId="2" borderId="15" xfId="1" applyNumberFormat="1" applyFont="1" applyFill="1" applyBorder="1" applyAlignment="1">
      <alignment horizontal="right" vertical="center" wrapText="1" shrinkToFit="1"/>
    </xf>
    <xf numFmtId="166" fontId="43" fillId="2" borderId="15" xfId="1" quotePrefix="1" applyNumberFormat="1" applyFont="1" applyFill="1" applyBorder="1" applyAlignment="1">
      <alignment horizontal="right" vertical="center" wrapText="1" shrinkToFit="1"/>
    </xf>
    <xf numFmtId="168" fontId="65" fillId="39" borderId="0" xfId="2" quotePrefix="1" applyNumberFormat="1" applyFont="1" applyFill="1" applyBorder="1" applyAlignment="1">
      <alignment horizontal="right" vertical="center" wrapText="1" shrinkToFit="1"/>
    </xf>
    <xf numFmtId="0" fontId="49" fillId="39" borderId="16" xfId="0" applyFont="1" applyFill="1" applyBorder="1" applyAlignment="1">
      <alignment vertical="center" wrapText="1"/>
    </xf>
    <xf numFmtId="0" fontId="49" fillId="39" borderId="14" xfId="0" applyFont="1" applyFill="1" applyBorder="1" applyAlignment="1">
      <alignment vertical="center" wrapText="1"/>
    </xf>
    <xf numFmtId="166" fontId="43" fillId="39" borderId="14" xfId="1" applyNumberFormat="1" applyFont="1" applyFill="1" applyBorder="1" applyAlignment="1">
      <alignment horizontal="right" vertical="center" wrapText="1" shrinkToFit="1"/>
    </xf>
    <xf numFmtId="0" fontId="49" fillId="2" borderId="14" xfId="0" applyFont="1" applyFill="1" applyBorder="1" applyAlignment="1">
      <alignment horizontal="right" vertical="center" wrapText="1" shrinkToFit="1"/>
    </xf>
    <xf numFmtId="167" fontId="58" fillId="3" borderId="14" xfId="1" applyNumberFormat="1" applyFont="1" applyFill="1" applyBorder="1" applyAlignment="1">
      <alignment horizontal="right" vertical="center" wrapText="1" shrinkToFit="1"/>
    </xf>
    <xf numFmtId="0" fontId="42" fillId="3" borderId="0" xfId="3" applyFont="1" applyFill="1" applyAlignment="1">
      <alignment horizontal="right" vertical="center" wrapText="1" shrinkToFit="1"/>
    </xf>
    <xf numFmtId="166" fontId="58" fillId="3" borderId="0" xfId="1" applyNumberFormat="1" applyFont="1" applyFill="1" applyBorder="1" applyAlignment="1">
      <alignment horizontal="right" vertical="center" wrapText="1" shrinkToFit="1"/>
    </xf>
    <xf numFmtId="0" fontId="41" fillId="3" borderId="0" xfId="0" applyFont="1" applyFill="1" applyBorder="1" applyAlignment="1">
      <alignment vertical="center"/>
    </xf>
    <xf numFmtId="0" fontId="42" fillId="2" borderId="0" xfId="0" applyFont="1" applyFill="1" applyAlignment="1">
      <alignment vertical="center"/>
    </xf>
    <xf numFmtId="167" fontId="43" fillId="3" borderId="0" xfId="3" applyNumberFormat="1" applyFont="1" applyFill="1" applyBorder="1" applyAlignment="1">
      <alignment horizontal="right" vertical="center" wrapText="1" shrinkToFit="1"/>
    </xf>
    <xf numFmtId="167" fontId="43" fillId="39" borderId="0" xfId="3" applyNumberFormat="1" applyFont="1" applyFill="1" applyBorder="1" applyAlignment="1">
      <alignment horizontal="right" vertical="center" wrapText="1" shrinkToFit="1"/>
    </xf>
    <xf numFmtId="167" fontId="43" fillId="39" borderId="14" xfId="3" applyNumberFormat="1" applyFont="1" applyFill="1" applyBorder="1" applyAlignment="1">
      <alignment horizontal="right" vertical="center" wrapText="1" shrinkToFit="1"/>
    </xf>
    <xf numFmtId="170" fontId="43" fillId="2" borderId="15" xfId="0" applyNumberFormat="1" applyFont="1" applyFill="1" applyBorder="1" applyAlignment="1">
      <alignment horizontal="right" vertical="center" wrapText="1" shrinkToFit="1"/>
    </xf>
    <xf numFmtId="170" fontId="43" fillId="39" borderId="0" xfId="0" applyNumberFormat="1" applyFont="1" applyFill="1" applyAlignment="1">
      <alignment horizontal="right" vertical="center" wrapText="1" shrinkToFit="1"/>
    </xf>
    <xf numFmtId="170" fontId="43" fillId="39" borderId="0" xfId="0" applyNumberFormat="1" applyFont="1" applyFill="1" applyBorder="1" applyAlignment="1">
      <alignment horizontal="right" vertical="center" wrapText="1" shrinkToFit="1"/>
    </xf>
    <xf numFmtId="0" fontId="43" fillId="3" borderId="14" xfId="0" applyFont="1" applyFill="1" applyBorder="1" applyAlignment="1">
      <alignment vertical="center" wrapText="1"/>
    </xf>
    <xf numFmtId="0" fontId="43" fillId="3" borderId="14" xfId="0" applyFont="1" applyFill="1" applyBorder="1" applyAlignment="1">
      <alignment horizontal="right" vertical="center" wrapText="1" shrinkToFit="1"/>
    </xf>
    <xf numFmtId="0" fontId="49" fillId="39" borderId="0" xfId="0" applyFont="1" applyFill="1" applyBorder="1" applyAlignment="1">
      <alignment horizontal="right" vertical="center" wrapText="1" shrinkToFit="1"/>
    </xf>
    <xf numFmtId="165" fontId="49" fillId="39" borderId="0" xfId="1" applyNumberFormat="1" applyFont="1" applyFill="1" applyAlignment="1">
      <alignment horizontal="right" vertical="center" wrapText="1" shrinkToFit="1"/>
    </xf>
    <xf numFmtId="0" fontId="49" fillId="39" borderId="14" xfId="0" applyFont="1" applyFill="1" applyBorder="1" applyAlignment="1">
      <alignment horizontal="right" vertical="center" wrapText="1" shrinkToFit="1"/>
    </xf>
    <xf numFmtId="0" fontId="43" fillId="39" borderId="14" xfId="0" applyFont="1" applyFill="1" applyBorder="1" applyAlignment="1">
      <alignment horizontal="right" vertical="center" wrapText="1" shrinkToFit="1"/>
    </xf>
    <xf numFmtId="165" fontId="49" fillId="39" borderId="14" xfId="1" applyNumberFormat="1" applyFont="1" applyFill="1" applyBorder="1" applyAlignment="1">
      <alignment horizontal="right" vertical="center" wrapText="1" shrinkToFit="1"/>
    </xf>
    <xf numFmtId="170" fontId="43" fillId="0" borderId="0" xfId="0" applyNumberFormat="1" applyFont="1" applyFill="1" applyBorder="1" applyAlignment="1">
      <alignment horizontal="right" vertical="center" wrapText="1" shrinkToFit="1"/>
    </xf>
    <xf numFmtId="0" fontId="43" fillId="0" borderId="0" xfId="9" applyFont="1" applyFill="1" applyBorder="1"/>
    <xf numFmtId="0" fontId="43" fillId="2" borderId="0" xfId="9" applyFont="1" applyFill="1" applyAlignment="1">
      <alignment wrapText="1"/>
    </xf>
    <xf numFmtId="0" fontId="49" fillId="2" borderId="0" xfId="9" applyFont="1" applyFill="1" applyAlignment="1">
      <alignment wrapText="1"/>
    </xf>
    <xf numFmtId="0" fontId="49" fillId="2" borderId="0" xfId="9" applyFont="1" applyFill="1" applyBorder="1" applyAlignment="1">
      <alignment wrapText="1"/>
    </xf>
    <xf numFmtId="0" fontId="47" fillId="2" borderId="0" xfId="9" applyFont="1" applyFill="1" applyAlignment="1">
      <alignment wrapText="1"/>
    </xf>
    <xf numFmtId="0" fontId="43" fillId="2" borderId="0" xfId="9" applyFont="1" applyFill="1" applyBorder="1" applyAlignment="1">
      <alignment wrapText="1"/>
    </xf>
    <xf numFmtId="167" fontId="49" fillId="0" borderId="0" xfId="1" applyNumberFormat="1" applyFont="1" applyFill="1" applyAlignment="1">
      <alignment horizontal="right" wrapText="1" shrinkToFit="1"/>
    </xf>
    <xf numFmtId="0" fontId="43" fillId="2" borderId="0" xfId="9" applyFont="1" applyFill="1" applyAlignment="1">
      <alignment horizontal="right" wrapText="1" shrinkToFit="1"/>
    </xf>
    <xf numFmtId="0" fontId="58" fillId="2" borderId="0" xfId="9" applyFont="1" applyFill="1" applyAlignment="1">
      <alignment horizontal="right" wrapText="1" shrinkToFit="1"/>
    </xf>
    <xf numFmtId="0" fontId="58" fillId="2" borderId="0" xfId="9" applyFont="1" applyFill="1" applyBorder="1" applyAlignment="1">
      <alignment horizontal="right" wrapText="1" shrinkToFit="1"/>
    </xf>
    <xf numFmtId="0" fontId="43" fillId="2" borderId="0" xfId="9" applyFont="1" applyFill="1" applyBorder="1" applyAlignment="1">
      <alignment horizontal="right" wrapText="1" shrinkToFit="1"/>
    </xf>
    <xf numFmtId="0" fontId="48" fillId="2" borderId="0" xfId="9" applyFont="1" applyFill="1" applyBorder="1" applyAlignment="1">
      <alignment horizontal="right" vertical="center" wrapText="1" shrinkToFit="1"/>
    </xf>
    <xf numFmtId="166" fontId="58" fillId="2" borderId="0" xfId="9" applyNumberFormat="1" applyFont="1" applyFill="1" applyAlignment="1">
      <alignment horizontal="right" wrapText="1" shrinkToFit="1"/>
    </xf>
    <xf numFmtId="0" fontId="49" fillId="2" borderId="0" xfId="9" applyFont="1" applyFill="1" applyBorder="1" applyAlignment="1">
      <alignment horizontal="right" wrapText="1" shrinkToFit="1"/>
    </xf>
    <xf numFmtId="166" fontId="58" fillId="3" borderId="0" xfId="9" applyNumberFormat="1" applyFont="1" applyFill="1" applyAlignment="1">
      <alignment horizontal="right" wrapText="1" shrinkToFit="1"/>
    </xf>
    <xf numFmtId="166" fontId="69" fillId="2" borderId="0" xfId="1" applyNumberFormat="1" applyFont="1" applyFill="1" applyBorder="1" applyAlignment="1">
      <alignment horizontal="right" wrapText="1" shrinkToFit="1"/>
    </xf>
    <xf numFmtId="0" fontId="48" fillId="2" borderId="0" xfId="9" applyFont="1" applyFill="1" applyBorder="1" applyAlignment="1">
      <alignment horizontal="right" wrapText="1" shrinkToFit="1"/>
    </xf>
    <xf numFmtId="17" fontId="42" fillId="2" borderId="0" xfId="0" applyNumberFormat="1" applyFont="1" applyFill="1" applyBorder="1" applyAlignment="1">
      <alignment horizontal="right" wrapText="1" shrinkToFit="1"/>
    </xf>
    <xf numFmtId="0" fontId="48" fillId="2" borderId="0" xfId="0" quotePrefix="1" applyNumberFormat="1" applyFont="1" applyFill="1" applyBorder="1" applyAlignment="1">
      <alignment horizontal="right" wrapText="1" shrinkToFit="1"/>
    </xf>
    <xf numFmtId="0" fontId="58" fillId="2" borderId="0" xfId="0" applyFont="1" applyFill="1" applyBorder="1" applyAlignment="1">
      <alignment horizontal="right" wrapText="1" shrinkToFit="1"/>
    </xf>
    <xf numFmtId="0" fontId="70" fillId="2" borderId="0" xfId="0" applyFont="1" applyFill="1" applyBorder="1" applyAlignment="1">
      <alignment horizontal="right" wrapText="1" shrinkToFit="1"/>
    </xf>
    <xf numFmtId="168" fontId="43" fillId="3" borderId="0" xfId="2" applyNumberFormat="1" applyFont="1" applyFill="1" applyBorder="1" applyAlignment="1">
      <alignment horizontal="right" wrapText="1" shrinkToFit="1"/>
    </xf>
    <xf numFmtId="0" fontId="43" fillId="3" borderId="0" xfId="9" applyFont="1" applyFill="1" applyBorder="1" applyAlignment="1">
      <alignment horizontal="right" wrapText="1" shrinkToFit="1"/>
    </xf>
    <xf numFmtId="0" fontId="42" fillId="2" borderId="0" xfId="9" applyFont="1" applyFill="1" applyBorder="1" applyAlignment="1">
      <alignment horizontal="right" wrapText="1" shrinkToFit="1"/>
    </xf>
    <xf numFmtId="0" fontId="68" fillId="2" borderId="0" xfId="9" applyFont="1" applyFill="1" applyBorder="1" applyAlignment="1">
      <alignment horizontal="right" wrapText="1" shrinkToFit="1"/>
    </xf>
    <xf numFmtId="166" fontId="43" fillId="2" borderId="0" xfId="9" applyNumberFormat="1" applyFont="1" applyFill="1" applyAlignment="1">
      <alignment horizontal="right" wrapText="1" shrinkToFit="1"/>
    </xf>
    <xf numFmtId="0" fontId="48" fillId="38" borderId="0" xfId="0" applyFont="1" applyFill="1" applyBorder="1" applyAlignment="1">
      <alignment vertical="center"/>
    </xf>
    <xf numFmtId="0" fontId="46" fillId="2" borderId="0" xfId="9" applyFont="1" applyFill="1" applyBorder="1" applyAlignment="1">
      <alignment horizontal="right" wrapText="1" shrinkToFit="1"/>
    </xf>
    <xf numFmtId="0" fontId="49" fillId="0" borderId="0" xfId="0" applyFont="1" applyFill="1" applyBorder="1" applyAlignment="1">
      <alignment horizontal="right" wrapText="1" shrinkToFit="1"/>
    </xf>
    <xf numFmtId="0" fontId="47" fillId="2" borderId="0" xfId="9" applyFont="1" applyFill="1" applyBorder="1" applyAlignment="1">
      <alignment horizontal="right" wrapText="1" shrinkToFit="1"/>
    </xf>
    <xf numFmtId="0" fontId="68" fillId="2" borderId="0" xfId="0" applyFont="1" applyFill="1" applyBorder="1" applyAlignment="1">
      <alignment horizontal="right" wrapText="1" shrinkToFit="1"/>
    </xf>
    <xf numFmtId="0" fontId="55" fillId="2" borderId="0" xfId="0" applyFont="1" applyFill="1" applyBorder="1" applyAlignment="1">
      <alignment horizontal="right" wrapText="1" shrinkToFit="1"/>
    </xf>
    <xf numFmtId="179" fontId="55" fillId="2" borderId="0" xfId="9" applyNumberFormat="1" applyFont="1" applyFill="1" applyBorder="1" applyAlignment="1">
      <alignment horizontal="right" vertical="center" shrinkToFit="1"/>
    </xf>
    <xf numFmtId="170" fontId="43" fillId="2" borderId="0" xfId="2" applyNumberFormat="1" applyFont="1" applyFill="1" applyBorder="1" applyAlignment="1">
      <alignment horizontal="right" wrapText="1" shrinkToFit="1"/>
    </xf>
    <xf numFmtId="0" fontId="43" fillId="2" borderId="15" xfId="9" applyFont="1" applyFill="1" applyBorder="1" applyAlignment="1">
      <alignment horizontal="right" wrapText="1" shrinkToFit="1"/>
    </xf>
    <xf numFmtId="167" fontId="49" fillId="0" borderId="15" xfId="1" applyNumberFormat="1" applyFont="1" applyFill="1" applyBorder="1" applyAlignment="1">
      <alignment horizontal="right" wrapText="1" shrinkToFit="1"/>
    </xf>
    <xf numFmtId="0" fontId="43" fillId="2" borderId="15" xfId="9" applyFont="1" applyFill="1" applyBorder="1" applyAlignment="1">
      <alignment wrapText="1"/>
    </xf>
    <xf numFmtId="166" fontId="49" fillId="2" borderId="0" xfId="9" applyNumberFormat="1" applyFont="1" applyFill="1" applyBorder="1" applyAlignment="1">
      <alignment horizontal="right" wrapText="1" shrinkToFit="1"/>
    </xf>
    <xf numFmtId="166" fontId="58" fillId="2" borderId="0" xfId="9" applyNumberFormat="1" applyFont="1" applyFill="1" applyBorder="1" applyAlignment="1">
      <alignment horizontal="right" wrapText="1" shrinkToFit="1"/>
    </xf>
    <xf numFmtId="0" fontId="43" fillId="2" borderId="15" xfId="0" applyFont="1" applyFill="1" applyBorder="1" applyAlignment="1">
      <alignment wrapText="1"/>
    </xf>
    <xf numFmtId="0" fontId="43" fillId="3" borderId="15" xfId="0" applyFont="1" applyFill="1" applyBorder="1" applyAlignment="1">
      <alignment horizontal="right" wrapText="1" shrinkToFit="1"/>
    </xf>
    <xf numFmtId="0" fontId="68" fillId="0" borderId="14" xfId="0" applyFont="1" applyFill="1" applyBorder="1" applyAlignment="1">
      <alignment horizontal="right" wrapText="1" shrinkToFit="1"/>
    </xf>
    <xf numFmtId="0" fontId="43" fillId="2" borderId="14" xfId="0" applyFont="1" applyFill="1" applyBorder="1" applyAlignment="1">
      <alignment wrapText="1"/>
    </xf>
    <xf numFmtId="0" fontId="43" fillId="2" borderId="14" xfId="0" applyFont="1" applyFill="1" applyBorder="1" applyAlignment="1">
      <alignment horizontal="right" wrapText="1" shrinkToFit="1"/>
    </xf>
    <xf numFmtId="0" fontId="48" fillId="38" borderId="0" xfId="9" applyFont="1" applyFill="1" applyBorder="1" applyAlignment="1">
      <alignment vertical="center"/>
    </xf>
    <xf numFmtId="0" fontId="55" fillId="2" borderId="0" xfId="1" applyNumberFormat="1" applyFont="1" applyFill="1" applyBorder="1" applyAlignment="1">
      <alignment horizontal="right" wrapText="1" shrinkToFit="1"/>
    </xf>
    <xf numFmtId="0" fontId="49" fillId="39" borderId="0" xfId="9" applyFont="1" applyFill="1" applyAlignment="1">
      <alignment wrapText="1"/>
    </xf>
    <xf numFmtId="0" fontId="43" fillId="39" borderId="0" xfId="9" applyFont="1" applyFill="1" applyAlignment="1">
      <alignment horizontal="right" wrapText="1" shrinkToFit="1"/>
    </xf>
    <xf numFmtId="167" fontId="49" fillId="39" borderId="0" xfId="1" applyNumberFormat="1" applyFont="1" applyFill="1" applyAlignment="1">
      <alignment horizontal="right" wrapText="1" shrinkToFit="1"/>
    </xf>
    <xf numFmtId="0" fontId="49" fillId="39" borderId="15" xfId="9" applyFont="1" applyFill="1" applyBorder="1" applyAlignment="1">
      <alignment wrapText="1"/>
    </xf>
    <xf numFmtId="0" fontId="43" fillId="39" borderId="15" xfId="9" applyFont="1" applyFill="1" applyBorder="1" applyAlignment="1">
      <alignment horizontal="right" wrapText="1" shrinkToFit="1"/>
    </xf>
    <xf numFmtId="167" fontId="49" fillId="39" borderId="15" xfId="1" applyNumberFormat="1" applyFont="1" applyFill="1" applyBorder="1" applyAlignment="1">
      <alignment horizontal="right" wrapText="1" shrinkToFit="1"/>
    </xf>
    <xf numFmtId="0" fontId="49" fillId="39" borderId="0" xfId="0" applyFont="1" applyFill="1" applyAlignment="1">
      <alignment wrapText="1"/>
    </xf>
    <xf numFmtId="0" fontId="49" fillId="39" borderId="17" xfId="9" applyFont="1" applyFill="1" applyBorder="1" applyAlignment="1">
      <alignment wrapText="1"/>
    </xf>
    <xf numFmtId="0" fontId="49" fillId="2" borderId="14" xfId="9" applyFont="1" applyFill="1" applyBorder="1" applyAlignment="1">
      <alignment horizontal="right" wrapText="1" shrinkToFit="1"/>
    </xf>
    <xf numFmtId="0" fontId="43" fillId="39" borderId="17" xfId="9" applyFont="1" applyFill="1" applyBorder="1" applyAlignment="1">
      <alignment horizontal="right" wrapText="1" shrinkToFit="1"/>
    </xf>
    <xf numFmtId="0" fontId="48" fillId="3" borderId="0" xfId="3" applyFont="1" applyFill="1" applyBorder="1" applyAlignment="1">
      <alignment horizontal="center" vertical="center" wrapText="1" shrinkToFit="1"/>
    </xf>
    <xf numFmtId="0" fontId="55" fillId="3" borderId="0" xfId="0" applyFont="1" applyFill="1" applyBorder="1" applyAlignment="1">
      <alignment horizontal="right"/>
    </xf>
    <xf numFmtId="167" fontId="58" fillId="3" borderId="0" xfId="1" applyNumberFormat="1" applyFont="1" applyFill="1" applyBorder="1" applyAlignment="1">
      <alignment horizontal="right" wrapText="1" shrinkToFit="1"/>
    </xf>
    <xf numFmtId="168" fontId="41" fillId="3" borderId="0" xfId="2" applyNumberFormat="1" applyFont="1" applyFill="1" applyBorder="1" applyAlignment="1">
      <alignment horizontal="right" wrapText="1" shrinkToFit="1"/>
    </xf>
    <xf numFmtId="9" fontId="43" fillId="3" borderId="0" xfId="2" applyFont="1" applyFill="1" applyBorder="1" applyAlignment="1"/>
    <xf numFmtId="0" fontId="60" fillId="3" borderId="0" xfId="3" applyFont="1" applyFill="1" applyBorder="1" applyAlignment="1">
      <alignment vertical="top" wrapText="1"/>
    </xf>
    <xf numFmtId="0" fontId="43" fillId="3" borderId="0" xfId="0" applyFont="1" applyFill="1" applyBorder="1" applyAlignment="1">
      <alignment horizontal="center"/>
    </xf>
    <xf numFmtId="43" fontId="58" fillId="3" borderId="0" xfId="0" applyNumberFormat="1" applyFont="1" applyFill="1" applyBorder="1" applyAlignment="1">
      <alignment horizontal="right" wrapText="1" shrinkToFit="1"/>
    </xf>
    <xf numFmtId="166" fontId="41" fillId="0" borderId="0" xfId="1" applyNumberFormat="1" applyFont="1" applyFill="1" applyAlignment="1">
      <alignment horizontal="right" wrapText="1" shrinkToFit="1"/>
    </xf>
    <xf numFmtId="166" fontId="41" fillId="39" borderId="0" xfId="1" applyNumberFormat="1" applyFont="1" applyFill="1" applyAlignment="1">
      <alignment horizontal="right" wrapText="1" shrinkToFit="1"/>
    </xf>
    <xf numFmtId="166" fontId="41" fillId="39" borderId="15" xfId="1" applyNumberFormat="1" applyFont="1" applyFill="1" applyBorder="1" applyAlignment="1">
      <alignment horizontal="right" wrapText="1" shrinkToFit="1"/>
    </xf>
    <xf numFmtId="166" fontId="42" fillId="3" borderId="15" xfId="1" applyNumberFormat="1" applyFont="1" applyFill="1" applyBorder="1" applyAlignment="1">
      <alignment horizontal="right" wrapText="1" shrinkToFit="1"/>
    </xf>
    <xf numFmtId="168" fontId="43" fillId="3" borderId="14" xfId="2" applyNumberFormat="1" applyFont="1" applyFill="1" applyBorder="1" applyAlignment="1">
      <alignment vertical="center" wrapText="1" shrinkToFit="1"/>
    </xf>
    <xf numFmtId="168" fontId="43" fillId="3" borderId="0" xfId="2" applyNumberFormat="1" applyFont="1" applyFill="1" applyBorder="1" applyAlignment="1">
      <alignment horizontal="right" vertical="center" wrapText="1" shrinkToFit="1"/>
    </xf>
    <xf numFmtId="168" fontId="43" fillId="3" borderId="14" xfId="2" applyNumberFormat="1" applyFont="1" applyFill="1" applyBorder="1" applyAlignment="1">
      <alignment horizontal="right" vertical="center" wrapText="1" shrinkToFit="1"/>
    </xf>
    <xf numFmtId="0" fontId="43" fillId="39" borderId="0" xfId="0" applyFont="1" applyFill="1" applyBorder="1" applyAlignment="1">
      <alignment horizontal="left" vertical="center" indent="1"/>
    </xf>
    <xf numFmtId="168" fontId="43" fillId="39" borderId="0" xfId="2" applyNumberFormat="1" applyFont="1" applyFill="1" applyBorder="1" applyAlignment="1">
      <alignment horizontal="right" wrapText="1" shrinkToFit="1"/>
    </xf>
    <xf numFmtId="0" fontId="43" fillId="2" borderId="0" xfId="0" applyFont="1" applyFill="1" applyBorder="1" applyAlignment="1">
      <alignment horizontal="left" vertical="center" indent="1"/>
    </xf>
    <xf numFmtId="0" fontId="43" fillId="39" borderId="15" xfId="0" applyFont="1" applyFill="1" applyBorder="1" applyAlignment="1">
      <alignment horizontal="left" vertical="center" indent="1"/>
    </xf>
    <xf numFmtId="0" fontId="43" fillId="2" borderId="15" xfId="0" applyFont="1" applyFill="1" applyBorder="1" applyAlignment="1">
      <alignment vertical="center" wrapText="1"/>
    </xf>
    <xf numFmtId="168" fontId="43" fillId="39" borderId="1" xfId="2" applyNumberFormat="1" applyFont="1" applyFill="1" applyBorder="1" applyAlignment="1">
      <alignment horizontal="right" wrapText="1" shrinkToFit="1"/>
    </xf>
    <xf numFmtId="0" fontId="49" fillId="0" borderId="14" xfId="9" applyFont="1" applyFill="1" applyBorder="1" applyAlignment="1">
      <alignment vertical="center" wrapText="1"/>
    </xf>
    <xf numFmtId="0" fontId="49" fillId="0" borderId="14" xfId="9" applyFont="1" applyFill="1" applyBorder="1" applyAlignment="1">
      <alignment horizontal="right" vertical="center" wrapText="1" shrinkToFit="1"/>
    </xf>
    <xf numFmtId="0" fontId="43" fillId="2" borderId="14" xfId="9" applyFont="1" applyFill="1" applyBorder="1" applyAlignment="1">
      <alignment horizontal="right" vertical="center" wrapText="1" shrinkToFit="1"/>
    </xf>
    <xf numFmtId="166" fontId="42" fillId="0" borderId="0" xfId="0" applyNumberFormat="1" applyFont="1" applyFill="1" applyAlignment="1">
      <alignment horizontal="right" wrapText="1" shrinkToFit="1"/>
    </xf>
    <xf numFmtId="166" fontId="41" fillId="0" borderId="0" xfId="0" applyNumberFormat="1" applyFont="1" applyFill="1" applyBorder="1" applyAlignment="1">
      <alignment horizontal="right" wrapText="1" shrinkToFit="1"/>
    </xf>
    <xf numFmtId="166" fontId="42" fillId="3" borderId="0" xfId="1" applyNumberFormat="1" applyFont="1" applyFill="1" applyBorder="1" applyAlignment="1">
      <alignment horizontal="right" wrapText="1" shrinkToFit="1"/>
    </xf>
    <xf numFmtId="166" fontId="42" fillId="39" borderId="15" xfId="1" applyNumberFormat="1" applyFont="1" applyFill="1" applyBorder="1" applyAlignment="1">
      <alignment horizontal="right" wrapText="1" shrinkToFit="1"/>
    </xf>
    <xf numFmtId="167" fontId="43" fillId="0" borderId="0" xfId="1" applyNumberFormat="1" applyFont="1" applyFill="1" applyAlignment="1">
      <alignment horizontal="right" wrapText="1" shrinkToFit="1"/>
    </xf>
    <xf numFmtId="166" fontId="42" fillId="39" borderId="15" xfId="1" applyNumberFormat="1" applyFont="1" applyFill="1" applyBorder="1" applyAlignment="1">
      <alignment horizontal="right" vertical="center" wrapText="1" shrinkToFit="1"/>
    </xf>
    <xf numFmtId="166" fontId="42" fillId="2" borderId="16" xfId="1" applyNumberFormat="1" applyFont="1" applyFill="1" applyBorder="1" applyAlignment="1">
      <alignment horizontal="right" vertical="center" wrapText="1" shrinkToFit="1"/>
    </xf>
    <xf numFmtId="166" fontId="42" fillId="39" borderId="0" xfId="1" applyNumberFormat="1" applyFont="1" applyFill="1" applyBorder="1" applyAlignment="1">
      <alignment horizontal="right" vertical="center" wrapText="1" shrinkToFit="1"/>
    </xf>
    <xf numFmtId="166" fontId="42" fillId="39" borderId="16" xfId="1" applyNumberFormat="1" applyFont="1" applyFill="1" applyBorder="1" applyAlignment="1">
      <alignment horizontal="right" vertical="center" wrapText="1" shrinkToFit="1"/>
    </xf>
    <xf numFmtId="166" fontId="42" fillId="2" borderId="15" xfId="1" applyNumberFormat="1" applyFont="1" applyFill="1" applyBorder="1" applyAlignment="1">
      <alignment horizontal="right" vertical="center" wrapText="1" shrinkToFit="1"/>
    </xf>
    <xf numFmtId="166" fontId="42" fillId="2" borderId="0" xfId="1" applyNumberFormat="1" applyFont="1" applyFill="1" applyBorder="1" applyAlignment="1">
      <alignment horizontal="right" wrapText="1" shrinkToFit="1"/>
    </xf>
    <xf numFmtId="166" fontId="42" fillId="39" borderId="14" xfId="1" applyNumberFormat="1" applyFont="1" applyFill="1" applyBorder="1" applyAlignment="1">
      <alignment horizontal="right" vertical="center" wrapText="1" shrinkToFit="1"/>
    </xf>
    <xf numFmtId="166" fontId="42" fillId="3" borderId="14" xfId="1" applyNumberFormat="1" applyFont="1" applyFill="1" applyBorder="1" applyAlignment="1">
      <alignment horizontal="right" vertical="center" wrapText="1" shrinkToFit="1"/>
    </xf>
    <xf numFmtId="166" fontId="42" fillId="2" borderId="14" xfId="1" applyNumberFormat="1" applyFont="1" applyFill="1" applyBorder="1" applyAlignment="1">
      <alignment horizontal="right" vertical="center" wrapText="1" shrinkToFit="1"/>
    </xf>
    <xf numFmtId="165" fontId="41" fillId="0" borderId="0" xfId="1" applyFont="1" applyFill="1" applyAlignment="1">
      <alignment horizontal="right" vertical="center" wrapText="1" shrinkToFit="1"/>
    </xf>
    <xf numFmtId="165" fontId="41" fillId="39" borderId="0" xfId="1" applyNumberFormat="1" applyFont="1" applyFill="1" applyAlignment="1">
      <alignment horizontal="right" vertical="center" wrapText="1" shrinkToFit="1"/>
    </xf>
    <xf numFmtId="10" fontId="41" fillId="39" borderId="14" xfId="2" applyNumberFormat="1" applyFont="1" applyFill="1" applyBorder="1" applyAlignment="1">
      <alignment horizontal="right" vertical="center" wrapText="1" shrinkToFit="1"/>
    </xf>
    <xf numFmtId="166" fontId="42" fillId="3" borderId="16" xfId="1" applyNumberFormat="1" applyFont="1" applyFill="1" applyBorder="1" applyAlignment="1">
      <alignment horizontal="right" vertical="center" wrapText="1" shrinkToFit="1"/>
    </xf>
    <xf numFmtId="166" fontId="42" fillId="39" borderId="0" xfId="1" applyNumberFormat="1" applyFont="1" applyFill="1" applyBorder="1" applyAlignment="1">
      <alignment horizontal="right" wrapText="1" shrinkToFit="1"/>
    </xf>
    <xf numFmtId="167" fontId="42" fillId="39" borderId="14" xfId="1" applyNumberFormat="1" applyFont="1" applyFill="1" applyBorder="1" applyAlignment="1">
      <alignment horizontal="right" vertical="center" wrapText="1" shrinkToFit="1"/>
    </xf>
    <xf numFmtId="166" fontId="42" fillId="0" borderId="15" xfId="1" applyNumberFormat="1" applyFont="1" applyFill="1" applyBorder="1" applyAlignment="1">
      <alignment horizontal="right" vertical="center" wrapText="1" shrinkToFit="1"/>
    </xf>
    <xf numFmtId="37" fontId="42" fillId="3" borderId="0" xfId="0" applyNumberFormat="1" applyFont="1" applyFill="1" applyAlignment="1">
      <alignment horizontal="right" vertical="center" wrapText="1" shrinkToFit="1"/>
    </xf>
    <xf numFmtId="0" fontId="42" fillId="3" borderId="0" xfId="0" applyFont="1" applyFill="1" applyBorder="1" applyAlignment="1">
      <alignment horizontal="right" vertical="center" wrapText="1" shrinkToFit="1"/>
    </xf>
    <xf numFmtId="166" fontId="42" fillId="2" borderId="16" xfId="1" applyNumberFormat="1" applyFont="1" applyFill="1" applyBorder="1" applyAlignment="1">
      <alignment horizontal="right" wrapText="1" shrinkToFit="1"/>
    </xf>
    <xf numFmtId="166" fontId="42" fillId="3" borderId="16" xfId="1" applyNumberFormat="1" applyFont="1" applyFill="1" applyBorder="1" applyAlignment="1">
      <alignment horizontal="right" wrapText="1" shrinkToFit="1"/>
    </xf>
    <xf numFmtId="166" fontId="42" fillId="0" borderId="15" xfId="1" applyNumberFormat="1" applyFont="1" applyFill="1" applyBorder="1" applyAlignment="1">
      <alignment horizontal="right" wrapText="1" shrinkToFit="1"/>
    </xf>
    <xf numFmtId="37" fontId="42" fillId="3" borderId="0" xfId="0" applyNumberFormat="1" applyFont="1" applyFill="1" applyAlignment="1">
      <alignment horizontal="right" wrapText="1" shrinkToFit="1"/>
    </xf>
    <xf numFmtId="0" fontId="42" fillId="3" borderId="0" xfId="0" applyFont="1" applyFill="1" applyBorder="1" applyAlignment="1">
      <alignment horizontal="right" wrapText="1" shrinkToFit="1"/>
    </xf>
    <xf numFmtId="165" fontId="42" fillId="3" borderId="0" xfId="1" applyNumberFormat="1" applyFont="1" applyFill="1" applyBorder="1" applyAlignment="1">
      <alignment horizontal="right" vertical="center" wrapText="1" shrinkToFit="1"/>
    </xf>
    <xf numFmtId="0" fontId="53" fillId="0" borderId="13" xfId="9" applyFont="1" applyFill="1" applyBorder="1" applyAlignment="1">
      <alignment horizontal="center" vertical="center" wrapText="1" shrinkToFit="1"/>
    </xf>
    <xf numFmtId="0" fontId="42" fillId="0" borderId="14" xfId="0" applyFont="1" applyFill="1" applyBorder="1" applyAlignment="1">
      <alignment vertical="center" wrapText="1"/>
    </xf>
    <xf numFmtId="0" fontId="71" fillId="0" borderId="13" xfId="0" applyFont="1" applyBorder="1" applyAlignment="1">
      <alignment vertical="center" wrapText="1"/>
    </xf>
    <xf numFmtId="0" fontId="48" fillId="3" borderId="0" xfId="0" applyFont="1" applyFill="1" applyBorder="1" applyAlignment="1">
      <alignment vertical="center" wrapText="1"/>
    </xf>
    <xf numFmtId="0" fontId="42" fillId="3" borderId="0" xfId="3" applyFont="1" applyFill="1" applyBorder="1" applyAlignment="1">
      <alignment horizontal="right" vertical="center" wrapText="1" shrinkToFit="1"/>
    </xf>
    <xf numFmtId="0" fontId="42" fillId="0" borderId="0" xfId="0" applyFont="1" applyFill="1" applyBorder="1" applyAlignment="1">
      <alignment vertical="center" wrapText="1"/>
    </xf>
    <xf numFmtId="0" fontId="68" fillId="0" borderId="0" xfId="0" applyFont="1" applyFill="1" applyBorder="1" applyAlignment="1">
      <alignment horizontal="right" wrapText="1" shrinkToFit="1"/>
    </xf>
    <xf numFmtId="0" fontId="49" fillId="3" borderId="0" xfId="0" applyFont="1" applyFill="1" applyBorder="1" applyAlignment="1">
      <alignment vertical="center" wrapText="1"/>
    </xf>
    <xf numFmtId="10" fontId="41" fillId="3" borderId="0" xfId="2" applyNumberFormat="1" applyFont="1" applyFill="1" applyBorder="1" applyAlignment="1">
      <alignment horizontal="right" vertical="center" wrapText="1" shrinkToFit="1"/>
    </xf>
    <xf numFmtId="165" fontId="49" fillId="3" borderId="0" xfId="1" applyNumberFormat="1" applyFont="1" applyFill="1" applyBorder="1" applyAlignment="1">
      <alignment horizontal="right" vertical="center" wrapText="1" shrinkToFit="1"/>
    </xf>
    <xf numFmtId="166" fontId="42" fillId="39" borderId="17" xfId="1" applyNumberFormat="1" applyFont="1" applyFill="1" applyBorder="1" applyAlignment="1">
      <alignment horizontal="right" vertical="center" wrapText="1" shrinkToFit="1"/>
    </xf>
    <xf numFmtId="167" fontId="49" fillId="39" borderId="17" xfId="1" applyNumberFormat="1" applyFont="1" applyFill="1" applyBorder="1" applyAlignment="1">
      <alignment horizontal="right" vertical="center" wrapText="1" shrinkToFit="1"/>
    </xf>
    <xf numFmtId="166" fontId="41" fillId="0" borderId="0" xfId="1" applyNumberFormat="1" applyFont="1" applyFill="1" applyAlignment="1">
      <alignment horizontal="right" vertical="center" wrapText="1" shrinkToFit="1"/>
    </xf>
    <xf numFmtId="166" fontId="41" fillId="39" borderId="0" xfId="1" applyNumberFormat="1" applyFont="1" applyFill="1" applyAlignment="1">
      <alignment horizontal="right" vertical="center" wrapText="1" shrinkToFit="1"/>
    </xf>
    <xf numFmtId="166" fontId="41" fillId="3" borderId="0" xfId="1" applyNumberFormat="1" applyFont="1" applyFill="1" applyAlignment="1">
      <alignment horizontal="right" vertical="center" wrapText="1" shrinkToFit="1"/>
    </xf>
    <xf numFmtId="166" fontId="41" fillId="39" borderId="15" xfId="1" applyNumberFormat="1" applyFont="1" applyFill="1" applyBorder="1" applyAlignment="1">
      <alignment horizontal="right" vertical="center" wrapText="1" shrinkToFit="1"/>
    </xf>
    <xf numFmtId="166" fontId="41" fillId="3" borderId="0" xfId="1" applyNumberFormat="1" applyFont="1" applyFill="1" applyBorder="1" applyAlignment="1">
      <alignment horizontal="right" vertical="center" wrapText="1" shrinkToFit="1"/>
    </xf>
    <xf numFmtId="166" fontId="42" fillId="3" borderId="17" xfId="1" applyNumberFormat="1" applyFont="1" applyFill="1" applyBorder="1" applyAlignment="1">
      <alignment horizontal="right" vertical="center" wrapText="1" shrinkToFit="1"/>
    </xf>
    <xf numFmtId="0" fontId="73" fillId="2" borderId="0" xfId="0" applyFont="1" applyFill="1" applyBorder="1" applyAlignment="1">
      <alignment horizontal="right" wrapText="1" shrinkToFit="1"/>
    </xf>
    <xf numFmtId="167" fontId="43" fillId="3" borderId="17" xfId="1" applyNumberFormat="1" applyFont="1" applyFill="1" applyBorder="1" applyAlignment="1">
      <alignment horizontal="right" vertical="center" wrapText="1" shrinkToFit="1"/>
    </xf>
    <xf numFmtId="178" fontId="42" fillId="39" borderId="14" xfId="0" applyNumberFormat="1" applyFont="1" applyFill="1" applyBorder="1" applyAlignment="1">
      <alignment horizontal="right" vertical="center" wrapText="1" shrinkToFit="1"/>
    </xf>
    <xf numFmtId="178" fontId="58" fillId="39" borderId="14" xfId="0" applyNumberFormat="1" applyFont="1" applyFill="1" applyBorder="1" applyAlignment="1">
      <alignment horizontal="right" vertical="center" wrapText="1" shrinkToFit="1"/>
    </xf>
    <xf numFmtId="178" fontId="43" fillId="39" borderId="14" xfId="4" applyNumberFormat="1" applyFont="1" applyFill="1" applyBorder="1" applyAlignment="1">
      <alignment horizontal="right" vertical="center" wrapText="1" shrinkToFit="1"/>
    </xf>
    <xf numFmtId="9" fontId="15" fillId="2" borderId="0" xfId="2" applyFont="1" applyFill="1" applyBorder="1"/>
    <xf numFmtId="0" fontId="43" fillId="3" borderId="0" xfId="3" applyFont="1" applyFill="1" applyBorder="1" applyAlignment="1">
      <alignment vertical="center" wrapText="1"/>
    </xf>
    <xf numFmtId="167" fontId="42" fillId="3" borderId="14" xfId="1" applyNumberFormat="1" applyFont="1" applyFill="1" applyBorder="1" applyAlignment="1">
      <alignment horizontal="right" vertical="center" wrapText="1" shrinkToFit="1"/>
    </xf>
    <xf numFmtId="0" fontId="60" fillId="2" borderId="0" xfId="3" applyFont="1" applyFill="1" applyBorder="1" applyAlignment="1">
      <alignment horizontal="left" vertical="center" wrapText="1"/>
    </xf>
    <xf numFmtId="0" fontId="49" fillId="2" borderId="0" xfId="0" applyFont="1" applyFill="1" applyAlignment="1">
      <alignment wrapText="1"/>
    </xf>
    <xf numFmtId="0" fontId="43" fillId="2" borderId="0" xfId="0" applyFont="1" applyFill="1" applyAlignment="1"/>
    <xf numFmtId="0" fontId="61" fillId="2" borderId="0" xfId="0" applyFont="1" applyFill="1" applyBorder="1" applyAlignment="1">
      <alignment horizontal="left" wrapText="1"/>
    </xf>
    <xf numFmtId="0" fontId="42" fillId="2" borderId="0" xfId="0" applyFont="1" applyFill="1" applyAlignment="1">
      <alignment horizontal="center" vertical="center" wrapText="1"/>
    </xf>
    <xf numFmtId="0" fontId="49" fillId="2" borderId="15" xfId="0" applyFont="1" applyFill="1" applyBorder="1" applyAlignment="1">
      <alignment horizontal="left" wrapText="1"/>
    </xf>
    <xf numFmtId="170" fontId="67" fillId="39" borderId="0" xfId="0" applyNumberFormat="1" applyFont="1" applyFill="1" applyAlignment="1">
      <alignment horizontal="right" vertical="center" wrapText="1" shrinkToFit="1"/>
    </xf>
    <xf numFmtId="170" fontId="67" fillId="0" borderId="15" xfId="0" applyNumberFormat="1" applyFont="1" applyFill="1" applyBorder="1" applyAlignment="1">
      <alignment horizontal="right" vertical="center" wrapText="1" shrinkToFit="1"/>
    </xf>
    <xf numFmtId="0" fontId="67" fillId="3" borderId="14" xfId="0" applyFont="1" applyFill="1" applyBorder="1" applyAlignment="1">
      <alignment horizontal="right" vertical="center" wrapText="1" shrinkToFit="1"/>
    </xf>
    <xf numFmtId="167" fontId="67" fillId="3" borderId="14" xfId="1" applyNumberFormat="1" applyFont="1" applyFill="1" applyBorder="1" applyAlignment="1">
      <alignment horizontal="right" vertical="center" wrapText="1" shrinkToFit="1"/>
    </xf>
    <xf numFmtId="170" fontId="67" fillId="0" borderId="14" xfId="0" applyNumberFormat="1" applyFont="1" applyFill="1" applyBorder="1" applyAlignment="1">
      <alignment horizontal="right" vertical="center" wrapText="1" shrinkToFit="1"/>
    </xf>
    <xf numFmtId="179" fontId="55" fillId="2" borderId="0" xfId="9" quotePrefix="1" applyNumberFormat="1" applyFont="1" applyFill="1" applyBorder="1" applyAlignment="1">
      <alignment horizontal="right" vertical="center" shrinkToFit="1"/>
    </xf>
    <xf numFmtId="0" fontId="59" fillId="2" borderId="0" xfId="0" applyFont="1" applyFill="1" applyAlignment="1">
      <alignment horizontal="left" vertical="center" wrapText="1"/>
    </xf>
    <xf numFmtId="0" fontId="60" fillId="2" borderId="0" xfId="0" applyFont="1" applyFill="1" applyAlignment="1">
      <alignment horizontal="left" vertical="center" wrapText="1"/>
    </xf>
    <xf numFmtId="0" fontId="61" fillId="2" borderId="0" xfId="0" applyFont="1" applyFill="1" applyBorder="1" applyAlignment="1">
      <alignment horizontal="left" vertical="center" wrapText="1"/>
    </xf>
    <xf numFmtId="0" fontId="60" fillId="3" borderId="0" xfId="0" applyFont="1" applyFill="1" applyAlignment="1">
      <alignment horizontal="left" vertical="center" wrapText="1"/>
    </xf>
    <xf numFmtId="0" fontId="52" fillId="37" borderId="0" xfId="0" applyFont="1" applyFill="1" applyBorder="1" applyAlignment="1">
      <alignment horizontal="center" vertical="center" wrapText="1" shrinkToFit="1"/>
    </xf>
    <xf numFmtId="0" fontId="48" fillId="38" borderId="0" xfId="0" applyFont="1" applyFill="1" applyBorder="1" applyAlignment="1">
      <alignment horizontal="center" vertical="center" wrapText="1" shrinkToFit="1"/>
    </xf>
    <xf numFmtId="0" fontId="60" fillId="2" borderId="0" xfId="3" applyFont="1" applyFill="1" applyBorder="1" applyAlignment="1">
      <alignment horizontal="left" vertical="center" wrapText="1"/>
    </xf>
    <xf numFmtId="0" fontId="71" fillId="0" borderId="13" xfId="0" applyFont="1" applyBorder="1" applyAlignment="1">
      <alignment horizontal="center" vertical="center" wrapText="1"/>
    </xf>
    <xf numFmtId="0" fontId="48" fillId="37" borderId="0" xfId="0" applyFont="1" applyFill="1" applyBorder="1" applyAlignment="1">
      <alignment horizontal="center" vertical="center" wrapText="1" shrinkToFit="1"/>
    </xf>
    <xf numFmtId="0" fontId="59" fillId="2" borderId="0" xfId="9" applyFont="1" applyFill="1" applyAlignment="1">
      <alignment horizontal="left" wrapText="1"/>
    </xf>
    <xf numFmtId="17" fontId="55" fillId="2" borderId="15" xfId="0" applyNumberFormat="1" applyFont="1" applyFill="1" applyBorder="1" applyAlignment="1">
      <alignment horizontal="center" wrapText="1" shrinkToFit="1"/>
    </xf>
    <xf numFmtId="0" fontId="59" fillId="2" borderId="0" xfId="9" applyFont="1" applyFill="1" applyAlignment="1">
      <alignment horizontal="left"/>
    </xf>
    <xf numFmtId="0" fontId="7" fillId="2" borderId="0" xfId="9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6" fillId="2" borderId="0" xfId="9" applyFont="1" applyFill="1" applyBorder="1" applyAlignment="1">
      <alignment horizontal="center" wrapText="1"/>
    </xf>
    <xf numFmtId="0" fontId="6" fillId="0" borderId="0" xfId="9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9" fillId="2" borderId="0" xfId="0" applyFont="1" applyFill="1" applyBorder="1" applyAlignment="1">
      <alignment horizontal="left" vertical="center" wrapText="1"/>
    </xf>
    <xf numFmtId="0" fontId="60" fillId="2" borderId="0" xfId="3" applyFont="1" applyFill="1" applyBorder="1" applyAlignment="1">
      <alignment horizontal="left" vertical="top" wrapText="1"/>
    </xf>
    <xf numFmtId="0" fontId="48" fillId="38" borderId="0" xfId="3" applyFont="1" applyFill="1" applyBorder="1" applyAlignment="1">
      <alignment horizontal="center" vertical="center" wrapText="1" shrinkToFit="1"/>
    </xf>
    <xf numFmtId="0" fontId="48" fillId="38" borderId="0" xfId="3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4" fillId="2" borderId="0" xfId="0" applyFont="1" applyFill="1" applyBorder="1" applyAlignment="1">
      <alignment horizontal="left" vertical="center" wrapText="1"/>
    </xf>
    <xf numFmtId="0" fontId="60" fillId="2" borderId="0" xfId="9" applyFont="1" applyFill="1" applyBorder="1" applyAlignment="1">
      <alignment horizontal="left" vertical="center" wrapText="1"/>
    </xf>
    <xf numFmtId="0" fontId="61" fillId="2" borderId="0" xfId="0" applyFont="1" applyFill="1" applyBorder="1" applyAlignment="1">
      <alignment horizontal="left" vertical="center"/>
    </xf>
    <xf numFmtId="0" fontId="52" fillId="37" borderId="0" xfId="0" applyFont="1" applyFill="1" applyBorder="1" applyAlignment="1">
      <alignment horizontal="center" vertical="center"/>
    </xf>
    <xf numFmtId="0" fontId="48" fillId="37" borderId="0" xfId="0" applyFont="1" applyFill="1" applyBorder="1" applyAlignment="1">
      <alignment horizontal="center" vertical="center"/>
    </xf>
    <xf numFmtId="0" fontId="48" fillId="38" borderId="0" xfId="9" applyFont="1" applyFill="1" applyBorder="1" applyAlignment="1">
      <alignment horizontal="center" vertical="center"/>
    </xf>
    <xf numFmtId="17" fontId="53" fillId="0" borderId="13" xfId="9" applyNumberFormat="1" applyFont="1" applyFill="1" applyBorder="1" applyAlignment="1">
      <alignment horizontal="center" vertical="center" wrapText="1" shrinkToFit="1"/>
    </xf>
    <xf numFmtId="0" fontId="53" fillId="0" borderId="13" xfId="9" applyFont="1" applyFill="1" applyBorder="1" applyAlignment="1">
      <alignment horizontal="center" vertical="center" wrapText="1" shrinkToFit="1"/>
    </xf>
    <xf numFmtId="14" fontId="53" fillId="0" borderId="13" xfId="9" applyNumberFormat="1" applyFont="1" applyFill="1" applyBorder="1" applyAlignment="1">
      <alignment horizontal="center" vertical="center" wrapText="1" shrinkToFit="1"/>
    </xf>
    <xf numFmtId="0" fontId="60" fillId="3" borderId="0" xfId="0" applyFont="1" applyFill="1" applyAlignment="1">
      <alignment vertical="center" wrapText="1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1" builtinId="3"/>
    <cellStyle name="Comma 2" xfId="10"/>
    <cellStyle name="Comma_IV-trim  2002" xfId="4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Millares [0]_Conc. Act." xfId="5"/>
    <cellStyle name="Millares_B-12 FEMSA Mzo.99" xfId="6"/>
    <cellStyle name="Moneda [0]_CAPITA1" xfId="7"/>
    <cellStyle name="Moneda_ARGENTINA" xfId="8"/>
    <cellStyle name="Neutral" xfId="20" builtinId="28" customBuiltin="1"/>
    <cellStyle name="Normal" xfId="0" builtinId="0"/>
    <cellStyle name="Normal 2" xfId="9"/>
    <cellStyle name="Normal 3" xfId="11"/>
    <cellStyle name="Normal_IV-trim  2002" xfId="3"/>
    <cellStyle name="Note" xfId="27" builtinId="10" customBuiltin="1"/>
    <cellStyle name="Output" xfId="22" builtinId="21" customBuiltin="1"/>
    <cellStyle name="Percent" xfId="2" builtinId="5"/>
    <cellStyle name="Percent 2" xfId="12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9" defaultPivotStyle="PivotStyleLight16"/>
  <colors>
    <mruColors>
      <color rgb="FF393943"/>
      <color rgb="FF850026"/>
      <color rgb="FFE8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28</xdr:row>
          <xdr:rowOff>0</xdr:rowOff>
        </xdr:from>
        <xdr:to>
          <xdr:col>4</xdr:col>
          <xdr:colOff>0</xdr:colOff>
          <xdr:row>28</xdr:row>
          <xdr:rowOff>50800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9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2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01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56</xdr:row>
          <xdr:rowOff>12700</xdr:rowOff>
        </xdr:from>
        <xdr:to>
          <xdr:col>5</xdr:col>
          <xdr:colOff>0</xdr:colOff>
          <xdr:row>57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4</xdr:col>
          <xdr:colOff>0</xdr:colOff>
          <xdr:row>34</xdr:row>
          <xdr:rowOff>50800</xdr:rowOff>
        </xdr:to>
        <xdr:sp macro="" textlink="">
          <xdr:nvSpPr>
            <xdr:cNvPr id="37897" name="Object 9" hidden="1">
              <a:extLst>
                <a:ext uri="{63B3BB69-23CF-44E3-9099-C40C66FF867C}">
                  <a14:compatExt spid="_x0000_s37897"/>
                </a:ext>
                <a:ext uri="{FF2B5EF4-FFF2-40B4-BE49-F238E27FC236}">
                  <a16:creationId xmlns:a16="http://schemas.microsoft.com/office/drawing/2014/main" id="{00000000-0008-0000-0600-00000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7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35842" name="Object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7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8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36866" name="Object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8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zoomScaleNormal="100" zoomScaleSheetLayoutView="100" workbookViewId="0">
      <selection sqref="A1:I1"/>
    </sheetView>
  </sheetViews>
  <sheetFormatPr defaultColWidth="9.81640625" defaultRowHeight="10.5"/>
  <cols>
    <col min="1" max="1" width="42.7265625" style="316" customWidth="1"/>
    <col min="2" max="2" width="1.7265625" style="267" customWidth="1"/>
    <col min="3" max="5" width="7.7265625" style="285" customWidth="1"/>
    <col min="6" max="7" width="7.7265625" style="267" customWidth="1"/>
    <col min="8" max="8" width="7.7265625" style="457" customWidth="1"/>
    <col min="9" max="9" width="2.7265625" style="285" customWidth="1"/>
    <col min="10" max="16384" width="9.81640625" style="214"/>
  </cols>
  <sheetData>
    <row r="1" spans="1:9" ht="11.15" customHeight="1">
      <c r="A1" s="651" t="s">
        <v>0</v>
      </c>
      <c r="B1" s="651"/>
      <c r="C1" s="651"/>
      <c r="D1" s="651"/>
      <c r="E1" s="651"/>
      <c r="F1" s="651"/>
      <c r="G1" s="651"/>
      <c r="H1" s="651"/>
      <c r="I1" s="651"/>
    </row>
    <row r="2" spans="1:9" ht="11.15" customHeight="1">
      <c r="A2" s="655" t="s">
        <v>1</v>
      </c>
      <c r="B2" s="655"/>
      <c r="C2" s="655"/>
      <c r="D2" s="655"/>
      <c r="E2" s="655"/>
      <c r="F2" s="655"/>
      <c r="G2" s="655"/>
      <c r="H2" s="655"/>
      <c r="I2" s="655"/>
    </row>
    <row r="3" spans="1:9" ht="11.15" customHeight="1">
      <c r="A3" s="654" t="s">
        <v>61</v>
      </c>
      <c r="B3" s="654"/>
      <c r="C3" s="654"/>
      <c r="D3" s="654"/>
      <c r="E3" s="654"/>
      <c r="F3" s="654"/>
      <c r="G3" s="654"/>
      <c r="H3" s="654"/>
      <c r="I3" s="654"/>
    </row>
    <row r="4" spans="1:9" ht="11.15" customHeight="1">
      <c r="A4" s="639"/>
      <c r="B4" s="425"/>
      <c r="C4" s="426"/>
      <c r="D4" s="426"/>
      <c r="E4" s="426"/>
      <c r="F4" s="425"/>
      <c r="G4" s="425"/>
      <c r="H4" s="427"/>
      <c r="I4" s="426"/>
    </row>
    <row r="5" spans="1:9" s="217" customFormat="1" ht="15" customHeight="1">
      <c r="A5" s="312"/>
      <c r="B5" s="438"/>
      <c r="C5" s="652" t="s">
        <v>117</v>
      </c>
      <c r="D5" s="652"/>
      <c r="E5" s="652"/>
      <c r="F5" s="652"/>
      <c r="G5" s="652"/>
      <c r="H5" s="652"/>
      <c r="I5" s="286"/>
    </row>
    <row r="6" spans="1:9" s="383" customFormat="1" ht="15" customHeight="1">
      <c r="A6" s="382"/>
      <c r="B6" s="322"/>
      <c r="C6" s="321">
        <v>2018</v>
      </c>
      <c r="D6" s="321" t="s">
        <v>3</v>
      </c>
      <c r="E6" s="321">
        <v>2017</v>
      </c>
      <c r="F6" s="321" t="s">
        <v>3</v>
      </c>
      <c r="G6" s="321" t="s">
        <v>84</v>
      </c>
      <c r="H6" s="321" t="s">
        <v>120</v>
      </c>
      <c r="I6" s="321"/>
    </row>
    <row r="7" spans="1:9" ht="13" customHeight="1">
      <c r="A7" s="166" t="s">
        <v>121</v>
      </c>
      <c r="B7" s="439"/>
      <c r="C7" s="263">
        <v>115337</v>
      </c>
      <c r="D7" s="264">
        <v>100</v>
      </c>
      <c r="E7" s="263">
        <v>110862</v>
      </c>
      <c r="F7" s="264">
        <v>100</v>
      </c>
      <c r="G7" s="264">
        <v>4.0365499449766418</v>
      </c>
      <c r="H7" s="393">
        <v>5.188503669164457</v>
      </c>
      <c r="I7" s="443"/>
    </row>
    <row r="8" spans="1:9" ht="13" customHeight="1">
      <c r="A8" s="244" t="s">
        <v>5</v>
      </c>
      <c r="B8" s="439"/>
      <c r="C8" s="585">
        <v>73973</v>
      </c>
      <c r="D8" s="266">
        <v>64.099999999999994</v>
      </c>
      <c r="E8" s="585">
        <v>71507</v>
      </c>
      <c r="F8" s="266">
        <v>64.5</v>
      </c>
      <c r="G8" s="266">
        <v>3.4486134224621434</v>
      </c>
      <c r="H8" s="266"/>
      <c r="I8" s="443"/>
    </row>
    <row r="9" spans="1:9" ht="13" customHeight="1">
      <c r="A9" s="245" t="s">
        <v>6</v>
      </c>
      <c r="B9" s="439"/>
      <c r="C9" s="586">
        <v>41364</v>
      </c>
      <c r="D9" s="268">
        <v>35.9</v>
      </c>
      <c r="E9" s="586">
        <v>39355</v>
      </c>
      <c r="F9" s="268">
        <v>35.5</v>
      </c>
      <c r="G9" s="268">
        <v>5.1048151442002254</v>
      </c>
      <c r="H9" s="464"/>
      <c r="I9" s="443"/>
    </row>
    <row r="10" spans="1:9" ht="13" customHeight="1">
      <c r="A10" s="400" t="s">
        <v>30</v>
      </c>
      <c r="B10" s="440"/>
      <c r="C10" s="587">
        <v>4292</v>
      </c>
      <c r="D10" s="269">
        <v>3.7</v>
      </c>
      <c r="E10" s="587">
        <v>4226</v>
      </c>
      <c r="F10" s="269">
        <v>3.8</v>
      </c>
      <c r="G10" s="269">
        <v>1.5617605300520587</v>
      </c>
      <c r="H10" s="269"/>
      <c r="I10" s="443"/>
    </row>
    <row r="11" spans="1:9" ht="13" customHeight="1">
      <c r="A11" s="458" t="s">
        <v>31</v>
      </c>
      <c r="B11" s="440"/>
      <c r="C11" s="263">
        <v>28463</v>
      </c>
      <c r="D11" s="264">
        <v>24.699999999999996</v>
      </c>
      <c r="E11" s="263">
        <v>27371</v>
      </c>
      <c r="F11" s="264">
        <v>24.7</v>
      </c>
      <c r="G11" s="264">
        <v>3.9896240546563932</v>
      </c>
      <c r="H11" s="393"/>
      <c r="I11" s="443"/>
    </row>
    <row r="12" spans="1:9" ht="13" customHeight="1">
      <c r="A12" s="244" t="s">
        <v>125</v>
      </c>
      <c r="C12" s="585">
        <v>197</v>
      </c>
      <c r="D12" s="266">
        <v>0.2</v>
      </c>
      <c r="E12" s="585">
        <v>-335</v>
      </c>
      <c r="F12" s="266">
        <v>-0.3</v>
      </c>
      <c r="G12" s="266">
        <v>-158.80597014925374</v>
      </c>
      <c r="H12" s="266"/>
      <c r="I12" s="443"/>
    </row>
    <row r="13" spans="1:9" s="220" customFormat="1" ht="13" customHeight="1">
      <c r="A13" s="248" t="s">
        <v>126</v>
      </c>
      <c r="B13" s="441"/>
      <c r="C13" s="586">
        <v>8412</v>
      </c>
      <c r="D13" s="268">
        <v>7.3</v>
      </c>
      <c r="E13" s="586">
        <v>8093</v>
      </c>
      <c r="F13" s="268">
        <v>7.3</v>
      </c>
      <c r="G13" s="268">
        <v>3.9416779933275636</v>
      </c>
      <c r="H13" s="464">
        <v>-0.82910716779993621</v>
      </c>
      <c r="I13" s="430"/>
    </row>
    <row r="14" spans="1:9" ht="13" customHeight="1">
      <c r="A14" s="465" t="s">
        <v>64</v>
      </c>
      <c r="B14" s="439"/>
      <c r="C14" s="588">
        <v>189</v>
      </c>
      <c r="D14" s="466"/>
      <c r="E14" s="588">
        <v>-2261</v>
      </c>
      <c r="F14" s="467"/>
      <c r="G14" s="467">
        <v>-108.35913312693499</v>
      </c>
      <c r="H14" s="467"/>
      <c r="I14" s="430"/>
    </row>
    <row r="15" spans="1:9" ht="13" customHeight="1">
      <c r="A15" s="459" t="s">
        <v>143</v>
      </c>
      <c r="B15" s="440"/>
      <c r="C15" s="263">
        <v>2592</v>
      </c>
      <c r="D15" s="442"/>
      <c r="E15" s="263">
        <v>3108</v>
      </c>
      <c r="F15" s="264"/>
      <c r="G15" s="264">
        <v>-16.602316602316602</v>
      </c>
      <c r="H15" s="393"/>
      <c r="I15" s="443"/>
    </row>
    <row r="16" spans="1:9" ht="13" customHeight="1">
      <c r="A16" s="468" t="s">
        <v>139</v>
      </c>
      <c r="B16" s="440"/>
      <c r="C16" s="587">
        <v>767</v>
      </c>
      <c r="D16" s="469"/>
      <c r="E16" s="587">
        <v>339</v>
      </c>
      <c r="F16" s="269"/>
      <c r="G16" s="269">
        <v>126.25368731563422</v>
      </c>
      <c r="H16" s="269"/>
      <c r="I16" s="443"/>
    </row>
    <row r="17" spans="1:9" ht="13" customHeight="1">
      <c r="A17" s="459" t="s">
        <v>141</v>
      </c>
      <c r="B17" s="440"/>
      <c r="C17" s="263">
        <v>1825</v>
      </c>
      <c r="D17" s="443"/>
      <c r="E17" s="263">
        <v>2769</v>
      </c>
      <c r="F17" s="264"/>
      <c r="G17" s="264">
        <v>-34.091729866377754</v>
      </c>
      <c r="H17" s="393"/>
      <c r="I17" s="443"/>
    </row>
    <row r="18" spans="1:9" ht="13" customHeight="1">
      <c r="A18" s="468" t="s">
        <v>140</v>
      </c>
      <c r="B18" s="440"/>
      <c r="C18" s="587">
        <v>4933</v>
      </c>
      <c r="D18" s="469"/>
      <c r="E18" s="587">
        <v>1666</v>
      </c>
      <c r="F18" s="269"/>
      <c r="G18" s="269">
        <v>196.09843937575027</v>
      </c>
      <c r="H18" s="269"/>
      <c r="I18" s="443"/>
    </row>
    <row r="19" spans="1:9" ht="13" customHeight="1">
      <c r="A19" s="473" t="s">
        <v>142</v>
      </c>
      <c r="B19" s="439"/>
      <c r="C19" s="589">
        <v>256</v>
      </c>
      <c r="D19" s="475"/>
      <c r="E19" s="589">
        <v>-1027</v>
      </c>
      <c r="F19" s="272"/>
      <c r="G19" s="272">
        <v>-124.92697176241481</v>
      </c>
      <c r="H19" s="392"/>
      <c r="I19" s="443"/>
    </row>
    <row r="20" spans="1:9" s="220" customFormat="1" ht="13" customHeight="1">
      <c r="A20" s="465" t="s">
        <v>90</v>
      </c>
      <c r="B20" s="441"/>
      <c r="C20" s="588">
        <v>7014</v>
      </c>
      <c r="D20" s="470"/>
      <c r="E20" s="588">
        <v>3408</v>
      </c>
      <c r="F20" s="467"/>
      <c r="G20" s="467">
        <v>105.8098591549296</v>
      </c>
      <c r="H20" s="467"/>
      <c r="I20" s="430"/>
    </row>
    <row r="21" spans="1:9" s="212" customFormat="1" ht="22.5" customHeight="1">
      <c r="A21" s="422" t="s">
        <v>144</v>
      </c>
      <c r="B21" s="429"/>
      <c r="C21" s="590">
        <v>1209</v>
      </c>
      <c r="D21" s="437"/>
      <c r="E21" s="590">
        <v>6946</v>
      </c>
      <c r="F21" s="359"/>
      <c r="G21" s="332">
        <v>-82.594298877051543</v>
      </c>
      <c r="H21" s="424"/>
      <c r="I21" s="434"/>
    </row>
    <row r="22" spans="1:9" ht="13" customHeight="1">
      <c r="A22" s="251" t="s">
        <v>10</v>
      </c>
      <c r="B22" s="439"/>
      <c r="C22" s="587">
        <v>603</v>
      </c>
      <c r="D22" s="476"/>
      <c r="E22" s="587">
        <v>1648.873</v>
      </c>
      <c r="F22" s="476"/>
      <c r="G22" s="269">
        <v>-63.429566740434225</v>
      </c>
      <c r="H22" s="269"/>
      <c r="I22" s="430"/>
    </row>
    <row r="23" spans="1:9" ht="13" customHeight="1">
      <c r="A23" s="250" t="s">
        <v>127</v>
      </c>
      <c r="B23" s="439"/>
      <c r="C23" s="589">
        <v>872</v>
      </c>
      <c r="D23" s="474"/>
      <c r="E23" s="589">
        <v>1293</v>
      </c>
      <c r="F23" s="272"/>
      <c r="G23" s="272">
        <v>-32.559938128383607</v>
      </c>
      <c r="H23" s="392"/>
      <c r="I23" s="430"/>
    </row>
    <row r="24" spans="1:9" s="220" customFormat="1" ht="13" customHeight="1">
      <c r="A24" s="477" t="s">
        <v>11</v>
      </c>
      <c r="B24" s="441"/>
      <c r="C24" s="588">
        <v>1478</v>
      </c>
      <c r="D24" s="470"/>
      <c r="E24" s="588">
        <v>6590.1270000000004</v>
      </c>
      <c r="F24" s="467"/>
      <c r="G24" s="467">
        <v>-77.572511121561092</v>
      </c>
      <c r="H24" s="467"/>
      <c r="I24" s="430"/>
    </row>
    <row r="25" spans="1:9" ht="13" customHeight="1">
      <c r="A25" s="166" t="s">
        <v>12</v>
      </c>
      <c r="B25" s="439"/>
      <c r="C25" s="263">
        <v>2</v>
      </c>
      <c r="D25" s="443"/>
      <c r="E25" s="263">
        <v>3291.1270000000004</v>
      </c>
      <c r="F25" s="264"/>
      <c r="G25" s="264">
        <v>-99.939230543215146</v>
      </c>
      <c r="H25" s="393"/>
      <c r="I25" s="443"/>
    </row>
    <row r="26" spans="1:9" ht="13" customHeight="1" thickBot="1">
      <c r="A26" s="478" t="s">
        <v>13</v>
      </c>
      <c r="B26" s="480"/>
      <c r="C26" s="591">
        <v>1476</v>
      </c>
      <c r="D26" s="479"/>
      <c r="E26" s="591">
        <v>3299</v>
      </c>
      <c r="F26" s="278"/>
      <c r="G26" s="278">
        <v>-55.259169445286446</v>
      </c>
      <c r="H26" s="278"/>
      <c r="I26" s="443"/>
    </row>
    <row r="27" spans="1:9" ht="13" customHeight="1">
      <c r="A27" s="166"/>
      <c r="B27" s="439"/>
      <c r="C27" s="471"/>
      <c r="D27" s="444"/>
      <c r="E27" s="471"/>
      <c r="F27" s="284"/>
      <c r="G27" s="284"/>
      <c r="H27" s="472"/>
      <c r="I27" s="284"/>
    </row>
    <row r="28" spans="1:9" s="217" customFormat="1" ht="13" customHeight="1">
      <c r="A28" s="423" t="s">
        <v>86</v>
      </c>
      <c r="B28" s="267"/>
      <c r="C28" s="321">
        <v>2018</v>
      </c>
      <c r="D28" s="321" t="s">
        <v>3</v>
      </c>
      <c r="E28" s="321">
        <v>2017</v>
      </c>
      <c r="F28" s="321" t="s">
        <v>3</v>
      </c>
      <c r="G28" s="321" t="s">
        <v>84</v>
      </c>
      <c r="H28" s="460" t="s">
        <v>120</v>
      </c>
      <c r="I28" s="461"/>
    </row>
    <row r="29" spans="1:9" ht="13" customHeight="1">
      <c r="A29" s="640" t="s">
        <v>67</v>
      </c>
      <c r="B29" s="439"/>
      <c r="C29" s="589">
        <v>8412</v>
      </c>
      <c r="D29" s="489">
        <v>7.3</v>
      </c>
      <c r="E29" s="589">
        <v>8093</v>
      </c>
      <c r="F29" s="489">
        <v>7.3</v>
      </c>
      <c r="G29" s="489">
        <v>3.9416779933275636</v>
      </c>
      <c r="H29" s="392">
        <v>-0.82910716779993621</v>
      </c>
      <c r="I29" s="430"/>
    </row>
    <row r="30" spans="1:9" ht="13" customHeight="1">
      <c r="A30" s="368" t="s">
        <v>14</v>
      </c>
      <c r="C30" s="587">
        <v>3818</v>
      </c>
      <c r="D30" s="490">
        <v>3.3</v>
      </c>
      <c r="E30" s="587">
        <v>3803</v>
      </c>
      <c r="F30" s="490">
        <v>3.4</v>
      </c>
      <c r="G30" s="491">
        <v>0.3944254535892755</v>
      </c>
      <c r="H30" s="641"/>
      <c r="I30" s="430"/>
    </row>
    <row r="31" spans="1:9" ht="13" customHeight="1">
      <c r="A31" s="369" t="s">
        <v>70</v>
      </c>
      <c r="B31" s="439"/>
      <c r="C31" s="589">
        <v>776</v>
      </c>
      <c r="D31" s="489">
        <v>0.70000000000000107</v>
      </c>
      <c r="E31" s="589">
        <v>1279</v>
      </c>
      <c r="F31" s="489">
        <v>1.2000000000000006</v>
      </c>
      <c r="G31" s="489">
        <v>-39.327599687255663</v>
      </c>
      <c r="H31" s="642"/>
      <c r="I31" s="430"/>
    </row>
    <row r="32" spans="1:9" ht="13" customHeight="1">
      <c r="A32" s="373" t="s">
        <v>58</v>
      </c>
      <c r="B32" s="439"/>
      <c r="C32" s="587">
        <v>13006</v>
      </c>
      <c r="D32" s="491">
        <v>11.3</v>
      </c>
      <c r="E32" s="587">
        <v>13175</v>
      </c>
      <c r="F32" s="491">
        <v>11.9</v>
      </c>
      <c r="G32" s="491">
        <v>-1.2827324478178359</v>
      </c>
      <c r="H32" s="269">
        <v>1.2559085961907135</v>
      </c>
      <c r="I32" s="176"/>
    </row>
    <row r="33" spans="1:9" s="220" customFormat="1" ht="13" customHeight="1" thickBot="1">
      <c r="A33" s="492" t="s">
        <v>15</v>
      </c>
      <c r="B33" s="493"/>
      <c r="C33" s="592">
        <v>4090.5907722423212</v>
      </c>
      <c r="D33" s="643"/>
      <c r="E33" s="593">
        <v>5835.0005120352753</v>
      </c>
      <c r="F33" s="644"/>
      <c r="G33" s="276">
        <v>-29.895622737220563</v>
      </c>
      <c r="H33" s="645"/>
      <c r="I33" s="293"/>
    </row>
    <row r="34" spans="1:9" s="220" customFormat="1" ht="13" customHeight="1">
      <c r="A34" s="256"/>
      <c r="B34" s="275"/>
      <c r="C34" s="430"/>
      <c r="D34" s="275"/>
      <c r="E34" s="443"/>
      <c r="F34" s="388"/>
      <c r="G34" s="264"/>
      <c r="H34" s="499"/>
      <c r="I34" s="293"/>
    </row>
    <row r="35" spans="1:9" s="217" customFormat="1" ht="15" customHeight="1">
      <c r="A35" s="423" t="s">
        <v>85</v>
      </c>
      <c r="B35" s="446"/>
      <c r="C35" s="321">
        <v>2018</v>
      </c>
      <c r="D35" s="462"/>
      <c r="E35" s="463">
        <v>2017</v>
      </c>
      <c r="F35" s="462"/>
      <c r="G35" s="321" t="s">
        <v>16</v>
      </c>
      <c r="H35" s="445"/>
      <c r="I35" s="286"/>
    </row>
    <row r="36" spans="1:9" ht="13.5" customHeight="1">
      <c r="A36" s="636" t="s">
        <v>128</v>
      </c>
      <c r="B36" s="439"/>
      <c r="C36" s="594">
        <v>1.4557026904397803</v>
      </c>
      <c r="D36" s="447"/>
      <c r="E36" s="594">
        <v>1.725238521452648</v>
      </c>
      <c r="F36" s="285"/>
      <c r="G36" s="448">
        <v>-0.26953583101286771</v>
      </c>
      <c r="H36" s="449"/>
      <c r="I36" s="450"/>
    </row>
    <row r="37" spans="1:9" ht="13.5" customHeight="1">
      <c r="A37" s="552" t="s">
        <v>129</v>
      </c>
      <c r="B37" s="494"/>
      <c r="C37" s="595">
        <v>7.1265753424657534</v>
      </c>
      <c r="D37" s="296"/>
      <c r="E37" s="595">
        <v>4.7580353918382086</v>
      </c>
      <c r="F37" s="296"/>
      <c r="G37" s="495">
        <v>2.3685399506275449</v>
      </c>
      <c r="H37" s="449"/>
      <c r="I37" s="450"/>
    </row>
    <row r="38" spans="1:9" ht="13.5" customHeight="1">
      <c r="A38" s="636" t="s">
        <v>130</v>
      </c>
      <c r="B38" s="439"/>
      <c r="C38" s="594">
        <v>0.82737137170449493</v>
      </c>
      <c r="D38" s="447"/>
      <c r="E38" s="594">
        <v>0.74686861851165887</v>
      </c>
      <c r="F38" s="285"/>
      <c r="G38" s="448">
        <v>8.0502753192836063E-2</v>
      </c>
      <c r="H38" s="449"/>
      <c r="I38" s="450"/>
    </row>
    <row r="39" spans="1:9" ht="13.5" customHeight="1" thickBot="1">
      <c r="A39" s="478" t="s">
        <v>131</v>
      </c>
      <c r="B39" s="496"/>
      <c r="C39" s="596">
        <v>0.2828227296521425</v>
      </c>
      <c r="D39" s="497"/>
      <c r="E39" s="596">
        <v>0.27802353130324298</v>
      </c>
      <c r="F39" s="497"/>
      <c r="G39" s="498">
        <v>0.47991983488995249</v>
      </c>
      <c r="H39" s="449"/>
      <c r="I39" s="450"/>
    </row>
    <row r="40" spans="1:9" ht="11.15" customHeight="1">
      <c r="A40" s="616"/>
      <c r="B40" s="441"/>
      <c r="C40" s="617"/>
      <c r="D40" s="275"/>
      <c r="E40" s="617"/>
      <c r="F40" s="275"/>
      <c r="G40" s="618"/>
      <c r="H40" s="449"/>
      <c r="I40" s="450"/>
    </row>
    <row r="41" spans="1:9" ht="11.15" customHeight="1">
      <c r="A41" s="166"/>
      <c r="B41" s="439"/>
      <c r="C41" s="452"/>
      <c r="D41" s="267"/>
      <c r="E41" s="452"/>
      <c r="G41" s="451"/>
      <c r="H41" s="449"/>
      <c r="I41" s="450"/>
    </row>
    <row r="42" spans="1:9" s="637" customFormat="1" ht="22" customHeight="1">
      <c r="A42" s="653" t="s">
        <v>192</v>
      </c>
      <c r="B42" s="653"/>
      <c r="C42" s="653"/>
      <c r="D42" s="653"/>
      <c r="E42" s="653"/>
      <c r="F42" s="653"/>
      <c r="G42" s="653"/>
      <c r="H42" s="653"/>
      <c r="I42" s="638"/>
    </row>
    <row r="43" spans="1:9" ht="11.15" customHeight="1">
      <c r="A43" s="649" t="s">
        <v>132</v>
      </c>
      <c r="B43" s="649"/>
      <c r="C43" s="649"/>
      <c r="D43" s="649"/>
      <c r="E43" s="649"/>
      <c r="F43" s="649"/>
      <c r="G43" s="649"/>
      <c r="H43" s="649"/>
      <c r="I43" s="453"/>
    </row>
    <row r="44" spans="1:9" ht="11.15" customHeight="1">
      <c r="A44" s="649" t="s">
        <v>133</v>
      </c>
      <c r="B44" s="649"/>
      <c r="C44" s="649"/>
      <c r="D44" s="649"/>
      <c r="E44" s="649"/>
      <c r="F44" s="649"/>
      <c r="G44" s="649"/>
      <c r="H44" s="649"/>
      <c r="I44" s="454"/>
    </row>
    <row r="45" spans="1:9" ht="11.15" customHeight="1">
      <c r="A45" s="650" t="s">
        <v>134</v>
      </c>
      <c r="B45" s="650"/>
      <c r="C45" s="650"/>
      <c r="D45" s="650"/>
      <c r="E45" s="650"/>
      <c r="F45" s="650"/>
      <c r="G45" s="650"/>
      <c r="H45" s="650"/>
      <c r="I45" s="455"/>
    </row>
    <row r="46" spans="1:9" ht="11.15" customHeight="1">
      <c r="A46" s="647" t="s">
        <v>135</v>
      </c>
      <c r="B46" s="647"/>
      <c r="C46" s="647"/>
      <c r="D46" s="647"/>
      <c r="E46" s="647"/>
      <c r="F46" s="647"/>
      <c r="G46" s="647"/>
      <c r="H46" s="647"/>
      <c r="I46" s="455"/>
    </row>
    <row r="47" spans="1:9" ht="11.15" customHeight="1">
      <c r="A47" s="647" t="s">
        <v>136</v>
      </c>
      <c r="B47" s="647"/>
      <c r="C47" s="647"/>
      <c r="D47" s="647"/>
      <c r="E47" s="647"/>
      <c r="F47" s="647"/>
      <c r="G47" s="647"/>
      <c r="H47" s="647"/>
      <c r="I47" s="455"/>
    </row>
    <row r="48" spans="1:9" ht="11.15" customHeight="1">
      <c r="A48" s="647" t="s">
        <v>137</v>
      </c>
      <c r="B48" s="647"/>
      <c r="C48" s="647"/>
      <c r="D48" s="647"/>
      <c r="E48" s="647"/>
      <c r="F48" s="647"/>
      <c r="G48" s="647"/>
      <c r="H48" s="647"/>
      <c r="I48" s="455"/>
    </row>
    <row r="49" spans="1:9" ht="11.15" customHeight="1">
      <c r="A49" s="647" t="s">
        <v>138</v>
      </c>
      <c r="B49" s="647"/>
      <c r="C49" s="647"/>
      <c r="D49" s="647"/>
      <c r="E49" s="647"/>
      <c r="F49" s="647"/>
      <c r="G49" s="647"/>
      <c r="H49" s="647"/>
      <c r="I49" s="455"/>
    </row>
    <row r="50" spans="1:9" ht="11.15" customHeight="1">
      <c r="A50" s="648" t="s">
        <v>17</v>
      </c>
      <c r="B50" s="648"/>
      <c r="C50" s="648"/>
      <c r="D50" s="648"/>
      <c r="E50" s="648"/>
      <c r="F50" s="648"/>
      <c r="G50" s="648"/>
      <c r="H50" s="648"/>
      <c r="I50" s="455"/>
    </row>
    <row r="51" spans="1:9">
      <c r="A51" s="384"/>
      <c r="C51" s="456"/>
      <c r="D51" s="267"/>
      <c r="E51" s="267"/>
      <c r="I51" s="267"/>
    </row>
    <row r="52" spans="1:9">
      <c r="A52" s="384"/>
      <c r="C52" s="267"/>
      <c r="D52" s="267"/>
      <c r="E52" s="267"/>
      <c r="I52" s="267"/>
    </row>
    <row r="53" spans="1:9">
      <c r="A53" s="384"/>
      <c r="C53" s="267"/>
      <c r="D53" s="267"/>
      <c r="E53" s="267"/>
      <c r="I53" s="267"/>
    </row>
    <row r="54" spans="1:9">
      <c r="A54" s="384"/>
      <c r="C54" s="267"/>
      <c r="D54" s="267"/>
      <c r="E54" s="267"/>
      <c r="I54" s="267"/>
    </row>
    <row r="55" spans="1:9">
      <c r="A55" s="384"/>
      <c r="C55" s="267"/>
      <c r="D55" s="267"/>
      <c r="E55" s="267"/>
      <c r="I55" s="267"/>
    </row>
    <row r="56" spans="1:9">
      <c r="A56" s="384"/>
      <c r="C56" s="267"/>
      <c r="D56" s="267"/>
      <c r="E56" s="267"/>
      <c r="I56" s="267"/>
    </row>
  </sheetData>
  <mergeCells count="13">
    <mergeCell ref="A1:I1"/>
    <mergeCell ref="C5:H5"/>
    <mergeCell ref="A42:H42"/>
    <mergeCell ref="A3:I3"/>
    <mergeCell ref="A2:I2"/>
    <mergeCell ref="A48:H48"/>
    <mergeCell ref="A49:H49"/>
    <mergeCell ref="A50:H50"/>
    <mergeCell ref="A43:H43"/>
    <mergeCell ref="A44:H44"/>
    <mergeCell ref="A45:H45"/>
    <mergeCell ref="A46:H46"/>
    <mergeCell ref="A47:H47"/>
  </mergeCells>
  <pageMargins left="0.19685039370078741" right="0.31496062992125984" top="0.78740157480314965" bottom="0.2362204724409449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showGridLines="0" zoomScaleNormal="100" zoomScaleSheetLayoutView="100" workbookViewId="0">
      <selection sqref="A1:I1"/>
    </sheetView>
  </sheetViews>
  <sheetFormatPr defaultColWidth="9.81640625" defaultRowHeight="10.5"/>
  <cols>
    <col min="1" max="1" width="42.7265625" style="214" customWidth="1"/>
    <col min="2" max="2" width="1.7265625" style="217" customWidth="1"/>
    <col min="3" max="3" width="8.7265625" style="214" bestFit="1" customWidth="1"/>
    <col min="4" max="8" width="7.7265625" style="214" customWidth="1"/>
    <col min="9" max="9" width="4.453125" style="214" customWidth="1"/>
    <col min="10" max="16384" width="9.81640625" style="214"/>
  </cols>
  <sheetData>
    <row r="1" spans="1:9" ht="11.15" customHeight="1">
      <c r="A1" s="651" t="s">
        <v>18</v>
      </c>
      <c r="B1" s="651"/>
      <c r="C1" s="651"/>
      <c r="D1" s="651"/>
      <c r="E1" s="651"/>
      <c r="F1" s="651"/>
      <c r="G1" s="651"/>
      <c r="H1" s="651"/>
      <c r="I1" s="651"/>
    </row>
    <row r="2" spans="1:9" ht="11.15" customHeight="1">
      <c r="A2" s="655" t="s">
        <v>19</v>
      </c>
      <c r="B2" s="655"/>
      <c r="C2" s="655"/>
      <c r="D2" s="655"/>
      <c r="E2" s="655"/>
      <c r="F2" s="655"/>
      <c r="G2" s="655"/>
      <c r="H2" s="655"/>
      <c r="I2" s="655"/>
    </row>
    <row r="3" spans="1:9" ht="11.15" customHeight="1">
      <c r="A3" s="654" t="s">
        <v>2</v>
      </c>
      <c r="B3" s="654"/>
      <c r="C3" s="654"/>
      <c r="D3" s="654"/>
      <c r="E3" s="654"/>
      <c r="F3" s="654"/>
      <c r="G3" s="654"/>
      <c r="H3" s="654"/>
      <c r="I3" s="654"/>
    </row>
    <row r="4" spans="1:9" ht="11.15" customHeight="1">
      <c r="A4" s="197"/>
      <c r="B4" s="198"/>
      <c r="C4" s="197"/>
      <c r="D4" s="197"/>
      <c r="E4" s="197"/>
      <c r="F4" s="197"/>
      <c r="G4" s="197"/>
      <c r="H4" s="197"/>
      <c r="I4" s="197"/>
    </row>
    <row r="5" spans="1:9" ht="15" customHeight="1">
      <c r="A5" s="215"/>
      <c r="B5" s="215"/>
      <c r="C5" s="652" t="s">
        <v>117</v>
      </c>
      <c r="D5" s="652"/>
      <c r="E5" s="652"/>
      <c r="F5" s="652"/>
      <c r="G5" s="652"/>
      <c r="H5" s="652"/>
      <c r="I5" s="234"/>
    </row>
    <row r="6" spans="1:9" s="231" customFormat="1" ht="15" customHeight="1">
      <c r="A6" s="228"/>
      <c r="B6" s="228"/>
      <c r="C6" s="229">
        <v>2018</v>
      </c>
      <c r="D6" s="229" t="s">
        <v>3</v>
      </c>
      <c r="E6" s="229">
        <v>2017</v>
      </c>
      <c r="F6" s="229" t="s">
        <v>3</v>
      </c>
      <c r="G6" s="229" t="s">
        <v>196</v>
      </c>
      <c r="H6" s="229" t="s">
        <v>197</v>
      </c>
      <c r="I6" s="229"/>
    </row>
    <row r="7" spans="1:9" s="217" customFormat="1" ht="11.15" customHeight="1">
      <c r="A7" s="419"/>
      <c r="B7" s="218"/>
      <c r="C7" s="413"/>
      <c r="D7" s="284"/>
      <c r="E7" s="413"/>
      <c r="F7" s="414"/>
      <c r="G7" s="405"/>
      <c r="H7" s="405"/>
      <c r="I7" s="406" t="e">
        <v>#DIV/0!</v>
      </c>
    </row>
    <row r="8" spans="1:9" ht="13" customHeight="1">
      <c r="A8" s="166" t="s">
        <v>121</v>
      </c>
      <c r="B8" s="150"/>
      <c r="C8" s="263">
        <v>49713</v>
      </c>
      <c r="D8" s="264">
        <v>100</v>
      </c>
      <c r="E8" s="263">
        <v>51357</v>
      </c>
      <c r="F8" s="264">
        <v>100</v>
      </c>
      <c r="G8" s="264">
        <v>-3.2011215608388377</v>
      </c>
      <c r="H8" s="264">
        <v>-0.85737729823049946</v>
      </c>
      <c r="I8" s="407">
        <v>1.1561038109710653</v>
      </c>
    </row>
    <row r="9" spans="1:9" ht="13" customHeight="1">
      <c r="A9" s="244" t="s">
        <v>5</v>
      </c>
      <c r="B9" s="150"/>
      <c r="C9" s="585">
        <v>27796</v>
      </c>
      <c r="D9" s="266">
        <v>55.9</v>
      </c>
      <c r="E9" s="585">
        <v>29060</v>
      </c>
      <c r="F9" s="266">
        <v>56.6</v>
      </c>
      <c r="G9" s="266">
        <v>-4.349621472814869</v>
      </c>
      <c r="H9" s="266"/>
      <c r="I9" s="408"/>
    </row>
    <row r="10" spans="1:9" ht="13" customHeight="1">
      <c r="A10" s="245" t="s">
        <v>6</v>
      </c>
      <c r="B10" s="150"/>
      <c r="C10" s="597">
        <v>21917</v>
      </c>
      <c r="D10" s="409">
        <v>44.1</v>
      </c>
      <c r="E10" s="597">
        <v>22297</v>
      </c>
      <c r="F10" s="409">
        <v>43.4</v>
      </c>
      <c r="G10" s="409">
        <v>-1.7042651477777282</v>
      </c>
      <c r="H10" s="409"/>
      <c r="I10" s="408"/>
    </row>
    <row r="11" spans="1:9" ht="13" customHeight="1">
      <c r="A11" s="246" t="s">
        <v>30</v>
      </c>
      <c r="B11" s="218"/>
      <c r="C11" s="587">
        <v>2521</v>
      </c>
      <c r="D11" s="269">
        <v>5.0999999999999996</v>
      </c>
      <c r="E11" s="587">
        <v>2271</v>
      </c>
      <c r="F11" s="269">
        <v>4.4000000000000004</v>
      </c>
      <c r="G11" s="269">
        <v>11.008366358432408</v>
      </c>
      <c r="H11" s="269"/>
      <c r="I11" s="408"/>
    </row>
    <row r="12" spans="1:9" ht="13" customHeight="1">
      <c r="A12" s="247" t="s">
        <v>31</v>
      </c>
      <c r="B12" s="218"/>
      <c r="C12" s="277">
        <v>13413</v>
      </c>
      <c r="D12" s="265">
        <v>27</v>
      </c>
      <c r="E12" s="263">
        <v>14373</v>
      </c>
      <c r="F12" s="264">
        <v>27.9</v>
      </c>
      <c r="G12" s="264">
        <v>-6.6791901481945359</v>
      </c>
      <c r="H12" s="264"/>
      <c r="I12" s="410"/>
    </row>
    <row r="13" spans="1:9" ht="13" customHeight="1">
      <c r="A13" s="244" t="s">
        <v>69</v>
      </c>
      <c r="C13" s="585">
        <v>100</v>
      </c>
      <c r="D13" s="266">
        <v>0.2</v>
      </c>
      <c r="E13" s="585">
        <v>-437</v>
      </c>
      <c r="F13" s="266">
        <v>-0.9</v>
      </c>
      <c r="G13" s="266">
        <v>-122.88329519450801</v>
      </c>
      <c r="H13" s="266"/>
      <c r="I13" s="410"/>
    </row>
    <row r="14" spans="1:9" s="220" customFormat="1" ht="13" customHeight="1">
      <c r="A14" s="248" t="s">
        <v>66</v>
      </c>
      <c r="B14" s="219"/>
      <c r="C14" s="586">
        <v>5883</v>
      </c>
      <c r="D14" s="268">
        <v>11.8</v>
      </c>
      <c r="E14" s="586">
        <v>6090</v>
      </c>
      <c r="F14" s="268">
        <v>11.9</v>
      </c>
      <c r="G14" s="268">
        <v>-3.3990147783251268</v>
      </c>
      <c r="H14" s="268">
        <v>-9.2035412331874511</v>
      </c>
      <c r="I14" s="407">
        <v>7.4128620520373056</v>
      </c>
    </row>
    <row r="15" spans="1:9" ht="13" customHeight="1">
      <c r="A15" s="249" t="s">
        <v>14</v>
      </c>
      <c r="C15" s="587">
        <v>2353</v>
      </c>
      <c r="D15" s="269">
        <v>4.7</v>
      </c>
      <c r="E15" s="587">
        <v>2496</v>
      </c>
      <c r="F15" s="269">
        <v>4.9000000000000004</v>
      </c>
      <c r="G15" s="269">
        <v>-5.7291666666666625</v>
      </c>
      <c r="H15" s="269"/>
      <c r="I15" s="410"/>
    </row>
    <row r="16" spans="1:9" ht="13" customHeight="1">
      <c r="A16" s="250" t="s">
        <v>70</v>
      </c>
      <c r="B16" s="150"/>
      <c r="C16" s="589">
        <v>470</v>
      </c>
      <c r="D16" s="272">
        <v>0.99999999999999911</v>
      </c>
      <c r="E16" s="589">
        <v>968</v>
      </c>
      <c r="F16" s="272">
        <v>1.8000000000000007</v>
      </c>
      <c r="G16" s="272">
        <v>-51.446280991735534</v>
      </c>
      <c r="H16" s="272"/>
      <c r="I16" s="410"/>
    </row>
    <row r="17" spans="1:9" ht="13" customHeight="1">
      <c r="A17" s="251" t="s">
        <v>124</v>
      </c>
      <c r="B17" s="150"/>
      <c r="C17" s="587">
        <v>8706</v>
      </c>
      <c r="D17" s="269">
        <v>17.5</v>
      </c>
      <c r="E17" s="587">
        <v>9554</v>
      </c>
      <c r="F17" s="269">
        <v>18.600000000000001</v>
      </c>
      <c r="G17" s="269">
        <v>-8.87586351266485</v>
      </c>
      <c r="H17" s="269">
        <v>-5.6125362772131542</v>
      </c>
      <c r="I17" s="407">
        <v>7.8677110530896321</v>
      </c>
    </row>
    <row r="18" spans="1:9" s="222" customFormat="1" ht="13" customHeight="1" thickBot="1">
      <c r="A18" s="252" t="s">
        <v>15</v>
      </c>
      <c r="B18" s="236"/>
      <c r="C18" s="592">
        <v>1865.1982053365143</v>
      </c>
      <c r="D18" s="274"/>
      <c r="E18" s="593">
        <v>3833.549373670146</v>
      </c>
      <c r="F18" s="276"/>
      <c r="G18" s="276">
        <v>-51.345397606009712</v>
      </c>
      <c r="H18" s="276"/>
      <c r="I18" s="411"/>
    </row>
    <row r="19" spans="1:9" ht="11.15" customHeight="1">
      <c r="A19" s="384"/>
      <c r="C19" s="263"/>
      <c r="D19" s="264"/>
      <c r="E19" s="263"/>
      <c r="F19" s="264"/>
      <c r="G19" s="264"/>
      <c r="H19" s="264"/>
      <c r="I19" s="412"/>
    </row>
    <row r="20" spans="1:9" ht="15" customHeight="1">
      <c r="A20" s="254" t="s">
        <v>20</v>
      </c>
      <c r="B20" s="232"/>
      <c r="C20" s="263"/>
      <c r="D20" s="264"/>
      <c r="E20" s="263"/>
      <c r="F20" s="264"/>
      <c r="G20" s="264"/>
      <c r="H20" s="264"/>
      <c r="I20" s="415"/>
    </row>
    <row r="21" spans="1:9" ht="13" customHeight="1">
      <c r="A21" s="611" t="s">
        <v>21</v>
      </c>
      <c r="B21" s="150"/>
      <c r="C21" s="416"/>
      <c r="D21" s="416"/>
      <c r="E21" s="416"/>
      <c r="F21" s="416"/>
      <c r="G21" s="416"/>
      <c r="H21" s="264"/>
      <c r="I21" s="417"/>
    </row>
    <row r="22" spans="1:9" ht="13" customHeight="1">
      <c r="A22" s="420" t="s">
        <v>22</v>
      </c>
      <c r="B22" s="220"/>
      <c r="C22" s="302">
        <v>474.87050378999999</v>
      </c>
      <c r="D22" s="265">
        <v>52.21</v>
      </c>
      <c r="E22" s="302">
        <v>472.97409732251992</v>
      </c>
      <c r="F22" s="265">
        <v>53.68</v>
      </c>
      <c r="G22" s="265">
        <v>0.40095355712195246</v>
      </c>
      <c r="H22" s="265"/>
      <c r="I22" s="388"/>
    </row>
    <row r="23" spans="1:9" ht="13" customHeight="1">
      <c r="A23" s="421" t="s">
        <v>23</v>
      </c>
      <c r="B23" s="385"/>
      <c r="C23" s="292">
        <v>118.26111001971562</v>
      </c>
      <c r="D23" s="269">
        <v>13.03</v>
      </c>
      <c r="E23" s="292">
        <v>125.96746374163081</v>
      </c>
      <c r="F23" s="269">
        <v>14.29</v>
      </c>
      <c r="G23" s="269">
        <v>-6.1177334948344537</v>
      </c>
      <c r="H23" s="265"/>
      <c r="I23" s="388"/>
    </row>
    <row r="24" spans="1:9" ht="13" customHeight="1">
      <c r="A24" s="633" t="s">
        <v>28</v>
      </c>
      <c r="B24" s="385"/>
      <c r="C24" s="302">
        <v>194.76463415799986</v>
      </c>
      <c r="D24" s="265">
        <v>21.46</v>
      </c>
      <c r="E24" s="302">
        <v>190.07</v>
      </c>
      <c r="F24" s="265">
        <v>21.568000000000001</v>
      </c>
      <c r="G24" s="265">
        <v>2.4699501015414738</v>
      </c>
      <c r="H24" s="265"/>
      <c r="I24" s="388"/>
    </row>
    <row r="25" spans="1:9" ht="13" customHeight="1">
      <c r="A25" s="421" t="s">
        <v>118</v>
      </c>
      <c r="B25" s="385"/>
      <c r="C25" s="292">
        <v>119.85456000000001</v>
      </c>
      <c r="D25" s="269">
        <v>13.2</v>
      </c>
      <c r="E25" s="292">
        <v>92.265944000000005</v>
      </c>
      <c r="F25" s="269">
        <v>10.47</v>
      </c>
      <c r="G25" s="269">
        <v>29.901190844587244</v>
      </c>
      <c r="H25" s="265"/>
      <c r="I25" s="388"/>
    </row>
    <row r="26" spans="1:9" ht="13" customHeight="1" thickBot="1">
      <c r="A26" s="492" t="s">
        <v>24</v>
      </c>
      <c r="B26" s="386"/>
      <c r="C26" s="634">
        <v>907.75080796771545</v>
      </c>
      <c r="D26" s="274">
        <v>99.999999999999986</v>
      </c>
      <c r="E26" s="634">
        <v>881.27750506415077</v>
      </c>
      <c r="F26" s="274">
        <v>89.537999999999997</v>
      </c>
      <c r="G26" s="274">
        <v>3.0039689826915073</v>
      </c>
      <c r="H26" s="265"/>
      <c r="I26" s="265"/>
    </row>
    <row r="27" spans="1:9" ht="8.25" customHeight="1">
      <c r="A27" s="221"/>
      <c r="B27" s="224"/>
      <c r="C27" s="302"/>
      <c r="D27" s="418"/>
      <c r="E27" s="302"/>
      <c r="F27" s="418"/>
      <c r="G27" s="265"/>
      <c r="H27" s="265"/>
      <c r="I27" s="265"/>
    </row>
    <row r="28" spans="1:9" ht="21.75" customHeight="1">
      <c r="A28" s="675" t="s">
        <v>198</v>
      </c>
      <c r="B28" s="675"/>
      <c r="C28" s="675"/>
      <c r="D28" s="675"/>
      <c r="E28" s="675"/>
      <c r="F28" s="675"/>
      <c r="G28" s="675"/>
      <c r="H28" s="675"/>
      <c r="I28" s="223"/>
    </row>
    <row r="29" spans="1:9" ht="21.75" customHeight="1">
      <c r="A29" s="653" t="s">
        <v>195</v>
      </c>
      <c r="B29" s="653"/>
      <c r="C29" s="653"/>
      <c r="D29" s="653"/>
      <c r="E29" s="653"/>
      <c r="F29" s="653"/>
      <c r="G29" s="653"/>
      <c r="H29" s="653"/>
      <c r="I29" s="635"/>
    </row>
    <row r="30" spans="1:9" ht="11.15" customHeight="1">
      <c r="A30" s="674"/>
      <c r="B30" s="674"/>
      <c r="C30" s="674"/>
      <c r="D30" s="674"/>
      <c r="E30" s="674"/>
      <c r="F30" s="674"/>
      <c r="G30" s="674"/>
      <c r="H30" s="674"/>
      <c r="I30" s="674"/>
    </row>
    <row r="31" spans="1:9" ht="11.15" customHeight="1">
      <c r="A31" s="402"/>
      <c r="B31" s="221"/>
      <c r="C31" s="403"/>
      <c r="D31" s="404"/>
      <c r="E31" s="403"/>
      <c r="F31" s="223"/>
      <c r="G31" s="223"/>
      <c r="H31" s="223"/>
      <c r="I31" s="223"/>
    </row>
  </sheetData>
  <mergeCells count="7">
    <mergeCell ref="A30:I30"/>
    <mergeCell ref="A1:I1"/>
    <mergeCell ref="C5:H5"/>
    <mergeCell ref="A3:I3"/>
    <mergeCell ref="A2:I2"/>
    <mergeCell ref="A29:H29"/>
    <mergeCell ref="A28:H28"/>
  </mergeCells>
  <pageMargins left="0.19685039370078741" right="0.31496062992125984" top="0.78740157480314965" bottom="0.23622047244094491" header="0" footer="0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4</xdr:col>
                <xdr:colOff>0</xdr:colOff>
                <xdr:row>28</xdr:row>
                <xdr:rowOff>0</xdr:rowOff>
              </from>
              <to>
                <xdr:col>4</xdr:col>
                <xdr:colOff>0</xdr:colOff>
                <xdr:row>28</xdr:row>
                <xdr:rowOff>50800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="120" zoomScaleNormal="120" zoomScaleSheetLayoutView="140" workbookViewId="0">
      <selection sqref="A1:J1"/>
    </sheetView>
  </sheetViews>
  <sheetFormatPr defaultColWidth="9.81640625" defaultRowHeight="10.5"/>
  <cols>
    <col min="1" max="1" width="25.7265625" style="167" customWidth="1"/>
    <col min="2" max="2" width="1.7265625" style="148" customWidth="1"/>
    <col min="3" max="4" width="10.7265625" style="191" customWidth="1"/>
    <col min="5" max="5" width="1.7265625" style="190" customWidth="1"/>
    <col min="6" max="7" width="10.7265625" style="191" customWidth="1"/>
    <col min="8" max="8" width="1.7265625" style="190" customWidth="1"/>
    <col min="9" max="10" width="10.7265625" style="191" customWidth="1"/>
    <col min="11" max="16384" width="9.81640625" style="147"/>
  </cols>
  <sheetData>
    <row r="1" spans="1:10" ht="11.15" customHeight="1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</row>
    <row r="2" spans="1:10" ht="11.15" customHeight="1">
      <c r="A2" s="678" t="s">
        <v>75</v>
      </c>
      <c r="B2" s="678"/>
      <c r="C2" s="678"/>
      <c r="D2" s="678"/>
      <c r="E2" s="678"/>
      <c r="F2" s="678"/>
      <c r="G2" s="678"/>
      <c r="H2" s="678"/>
      <c r="I2" s="678"/>
      <c r="J2" s="678"/>
    </row>
    <row r="3" spans="1:10" ht="11.1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5" customHeight="1">
      <c r="A4" s="149"/>
      <c r="B4" s="149"/>
      <c r="C4" s="679" t="s">
        <v>76</v>
      </c>
      <c r="D4" s="679"/>
      <c r="E4" s="152"/>
      <c r="F4" s="679" t="s">
        <v>171</v>
      </c>
      <c r="G4" s="679"/>
      <c r="H4" s="679"/>
      <c r="I4" s="679"/>
      <c r="J4" s="679"/>
    </row>
    <row r="5" spans="1:10" ht="15" customHeight="1">
      <c r="A5" s="152"/>
      <c r="B5" s="169"/>
      <c r="C5" s="609" t="s">
        <v>180</v>
      </c>
      <c r="D5" s="609" t="s">
        <v>181</v>
      </c>
      <c r="E5" s="170"/>
      <c r="F5" s="682" t="s">
        <v>182</v>
      </c>
      <c r="G5" s="682"/>
      <c r="H5" s="170"/>
      <c r="I5" s="680" t="s">
        <v>193</v>
      </c>
      <c r="J5" s="681"/>
    </row>
    <row r="6" spans="1:10" s="155" customFormat="1" ht="15" customHeight="1">
      <c r="A6" s="154"/>
      <c r="B6" s="317"/>
      <c r="E6" s="173"/>
      <c r="F6" s="171" t="s">
        <v>77</v>
      </c>
      <c r="G6" s="171" t="s">
        <v>78</v>
      </c>
      <c r="H6" s="172"/>
      <c r="I6" s="171" t="s">
        <v>77</v>
      </c>
      <c r="J6" s="171" t="s">
        <v>78</v>
      </c>
    </row>
    <row r="7" spans="1:10" ht="13" customHeight="1">
      <c r="A7" s="161" t="s">
        <v>25</v>
      </c>
      <c r="B7" s="318"/>
      <c r="C7" s="174">
        <v>1.2987043334006465E-2</v>
      </c>
      <c r="D7" s="174">
        <v>5.1329376979635688E-2</v>
      </c>
      <c r="E7" s="175"/>
      <c r="F7" s="176">
        <v>18.3445</v>
      </c>
      <c r="G7" s="177">
        <v>1</v>
      </c>
      <c r="H7" s="178"/>
      <c r="I7" s="176">
        <v>19.735399999999998</v>
      </c>
      <c r="J7" s="177">
        <v>1</v>
      </c>
    </row>
    <row r="8" spans="1:10" ht="13" customHeight="1">
      <c r="A8" s="162" t="s">
        <v>26</v>
      </c>
      <c r="B8" s="318"/>
      <c r="C8" s="179">
        <v>2.05348257818041E-2</v>
      </c>
      <c r="D8" s="179">
        <v>3.0656298562520723E-2</v>
      </c>
      <c r="E8" s="175"/>
      <c r="F8" s="180">
        <v>2780.47</v>
      </c>
      <c r="G8" s="181">
        <v>6.5976255812866171E-3</v>
      </c>
      <c r="H8" s="178"/>
      <c r="I8" s="182">
        <v>2984</v>
      </c>
      <c r="J8" s="181">
        <v>6.6137399463806965E-3</v>
      </c>
    </row>
    <row r="9" spans="1:10" ht="13" customHeight="1">
      <c r="A9" s="161" t="s">
        <v>27</v>
      </c>
      <c r="B9" s="318"/>
      <c r="C9" s="174">
        <v>2.1631417987893076</v>
      </c>
      <c r="D9" s="174">
        <v>43.944967524848032</v>
      </c>
      <c r="E9" s="175"/>
      <c r="F9" s="176">
        <v>71176.119900000005</v>
      </c>
      <c r="G9" s="177">
        <v>2.5773391448948593E-4</v>
      </c>
      <c r="H9" s="178"/>
      <c r="I9" s="183">
        <v>22793.3</v>
      </c>
      <c r="J9" s="177">
        <v>8.6584215537021845E-4</v>
      </c>
    </row>
    <row r="10" spans="1:10" ht="13" customHeight="1">
      <c r="A10" s="162" t="s">
        <v>28</v>
      </c>
      <c r="B10" s="318"/>
      <c r="C10" s="179">
        <v>9.3298393340015551E-3</v>
      </c>
      <c r="D10" s="179">
        <v>2.8347426009686094E-2</v>
      </c>
      <c r="E10" s="175"/>
      <c r="F10" s="180">
        <v>3.3237999999999999</v>
      </c>
      <c r="G10" s="181">
        <v>5.519134725314399</v>
      </c>
      <c r="H10" s="178"/>
      <c r="I10" s="182">
        <v>3.3079999999999998</v>
      </c>
      <c r="J10" s="181">
        <v>5.9659613059250303</v>
      </c>
    </row>
    <row r="11" spans="1:10" ht="13" customHeight="1">
      <c r="A11" s="163" t="s">
        <v>29</v>
      </c>
      <c r="B11" s="319"/>
      <c r="C11" s="174">
        <v>6.7399965396269801E-2</v>
      </c>
      <c r="D11" s="174">
        <v>0.25479449363945883</v>
      </c>
      <c r="E11" s="175"/>
      <c r="F11" s="176">
        <v>20.149000000000001</v>
      </c>
      <c r="G11" s="177">
        <v>0.91044220556851452</v>
      </c>
      <c r="H11" s="178"/>
      <c r="I11" s="183">
        <v>18.649000000000001</v>
      </c>
      <c r="J11" s="177">
        <v>1.058255134323556</v>
      </c>
    </row>
    <row r="12" spans="1:10" ht="13" customHeight="1">
      <c r="A12" s="164" t="s">
        <v>103</v>
      </c>
      <c r="B12" s="319"/>
      <c r="C12" s="179">
        <v>5.5047166401884784E-3</v>
      </c>
      <c r="D12" s="179">
        <v>1.7916663089537765E-2</v>
      </c>
      <c r="E12" s="175"/>
      <c r="F12" s="180">
        <v>605.26</v>
      </c>
      <c r="G12" s="181">
        <v>3.0308462478934674E-2</v>
      </c>
      <c r="H12" s="178"/>
      <c r="I12" s="182">
        <v>615.22</v>
      </c>
      <c r="J12" s="181">
        <v>3.2078606027112246E-2</v>
      </c>
    </row>
    <row r="13" spans="1:10" ht="13" customHeight="1">
      <c r="A13" s="163" t="s">
        <v>118</v>
      </c>
      <c r="B13" s="319"/>
      <c r="C13" s="174">
        <v>2.5873172965748203E-2</v>
      </c>
      <c r="D13" s="174">
        <v>4.4113814118500905E-2</v>
      </c>
      <c r="E13" s="184"/>
      <c r="F13" s="176">
        <v>52.207000000000001</v>
      </c>
      <c r="G13" s="177">
        <v>0.35138008313061464</v>
      </c>
      <c r="H13" s="178"/>
      <c r="I13" s="183">
        <v>49.923000000000002</v>
      </c>
      <c r="J13" s="177">
        <v>0.39531678785329405</v>
      </c>
    </row>
    <row r="14" spans="1:10" ht="13" customHeight="1" thickBot="1">
      <c r="A14" s="165" t="s">
        <v>79</v>
      </c>
      <c r="B14" s="320"/>
      <c r="C14" s="185">
        <v>-1.4300781194317547E-2</v>
      </c>
      <c r="D14" s="185">
        <v>0</v>
      </c>
      <c r="E14" s="186"/>
      <c r="F14" s="187">
        <v>0.81025512</v>
      </c>
      <c r="G14" s="188">
        <v>22.640399976738191</v>
      </c>
      <c r="H14" s="189"/>
      <c r="I14" s="187">
        <v>0.83720713000000002</v>
      </c>
      <c r="J14" s="188">
        <v>23.5729000540165</v>
      </c>
    </row>
    <row r="15" spans="1:10" ht="11.15" customHeight="1">
      <c r="A15" s="153"/>
      <c r="B15" s="153"/>
      <c r="C15" s="156"/>
      <c r="D15" s="156"/>
      <c r="E15" s="159"/>
      <c r="F15" s="157"/>
      <c r="G15" s="158"/>
      <c r="H15" s="160"/>
      <c r="I15" s="157"/>
      <c r="J15" s="158"/>
    </row>
    <row r="16" spans="1:10" ht="11.15" customHeight="1">
      <c r="A16" s="153"/>
      <c r="B16" s="153"/>
      <c r="C16" s="156"/>
      <c r="D16" s="156"/>
      <c r="E16" s="159"/>
      <c r="F16" s="157"/>
      <c r="G16" s="158"/>
      <c r="H16" s="160"/>
      <c r="I16" s="157"/>
      <c r="J16" s="158"/>
    </row>
    <row r="17" spans="1:10" ht="11.15" customHeight="1">
      <c r="A17" s="676" t="s">
        <v>119</v>
      </c>
      <c r="B17" s="676"/>
      <c r="C17" s="676"/>
      <c r="D17" s="676"/>
      <c r="E17" s="676"/>
      <c r="F17" s="676"/>
      <c r="G17" s="676"/>
      <c r="H17" s="676"/>
      <c r="I17" s="676"/>
      <c r="J17" s="676"/>
    </row>
    <row r="18" spans="1:10" ht="11.15" customHeight="1">
      <c r="A18" s="166"/>
      <c r="B18" s="150"/>
    </row>
    <row r="19" spans="1:10" ht="11.15" customHeight="1"/>
    <row r="20" spans="1:10" ht="11.15" customHeight="1"/>
    <row r="21" spans="1:10" ht="11.15" customHeight="1"/>
    <row r="22" spans="1:10" ht="11.15" customHeight="1"/>
    <row r="23" spans="1:10" ht="11.15" customHeight="1"/>
    <row r="24" spans="1:10" ht="11.15" customHeight="1"/>
    <row r="25" spans="1:10" ht="11.15" customHeight="1"/>
    <row r="26" spans="1:10" ht="11.15" customHeight="1"/>
    <row r="27" spans="1:10">
      <c r="A27" s="168"/>
      <c r="B27" s="151"/>
      <c r="C27" s="192"/>
    </row>
    <row r="30" spans="1:10">
      <c r="A30" s="168"/>
      <c r="B30" s="151"/>
      <c r="C30" s="192"/>
    </row>
    <row r="31" spans="1:10">
      <c r="A31" s="168"/>
      <c r="B31" s="151"/>
      <c r="C31" s="192"/>
    </row>
    <row r="32" spans="1:10">
      <c r="A32" s="168"/>
      <c r="B32" s="151"/>
      <c r="C32" s="192"/>
    </row>
    <row r="33" spans="1:6">
      <c r="A33" s="168"/>
      <c r="B33" s="151"/>
      <c r="C33" s="192"/>
    </row>
    <row r="34" spans="1:6">
      <c r="F34" s="193"/>
    </row>
    <row r="38" spans="1:6">
      <c r="F38" s="193"/>
    </row>
    <row r="47" spans="1:6">
      <c r="A47" s="168"/>
      <c r="B47" s="151"/>
      <c r="C47" s="192"/>
    </row>
    <row r="48" spans="1:6">
      <c r="A48" s="168"/>
      <c r="B48" s="151"/>
      <c r="C48" s="192"/>
    </row>
    <row r="49" spans="1:3">
      <c r="A49" s="168"/>
      <c r="B49" s="151"/>
      <c r="C49" s="192"/>
    </row>
  </sheetData>
  <mergeCells count="7">
    <mergeCell ref="A17:J17"/>
    <mergeCell ref="A1:J1"/>
    <mergeCell ref="A2:J2"/>
    <mergeCell ref="F4:J4"/>
    <mergeCell ref="C4:D4"/>
    <mergeCell ref="I5:J5"/>
    <mergeCell ref="F5:G5"/>
  </mergeCells>
  <pageMargins left="0.19685039370078741" right="0.31496062992125984" top="0.78740157480314965" bottom="0.2362204724409449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showGridLines="0" zoomScaleNormal="100" zoomScaleSheetLayoutView="98" workbookViewId="0">
      <selection sqref="A1:H1"/>
    </sheetView>
  </sheetViews>
  <sheetFormatPr defaultColWidth="9.81640625" defaultRowHeight="10.5"/>
  <cols>
    <col min="1" max="1" width="31.7265625" style="501" customWidth="1"/>
    <col min="2" max="2" width="1.7265625" style="510" customWidth="1"/>
    <col min="3" max="3" width="10.81640625" style="507" customWidth="1"/>
    <col min="4" max="5" width="10.7265625" style="507" customWidth="1"/>
    <col min="6" max="6" width="10.54296875" style="507" customWidth="1"/>
    <col min="7" max="7" width="10.7265625" style="508" customWidth="1"/>
    <col min="8" max="8" width="10.7265625" style="509" customWidth="1"/>
    <col min="9" max="16384" width="9.81640625" style="144"/>
  </cols>
  <sheetData>
    <row r="1" spans="1:8" ht="11.15" customHeight="1">
      <c r="A1" s="651" t="s">
        <v>0</v>
      </c>
      <c r="B1" s="651"/>
      <c r="C1" s="651"/>
      <c r="D1" s="651"/>
      <c r="E1" s="651"/>
      <c r="F1" s="651"/>
      <c r="G1" s="651"/>
      <c r="H1" s="651"/>
    </row>
    <row r="2" spans="1:8" ht="11.15" customHeight="1">
      <c r="A2" s="655" t="s">
        <v>35</v>
      </c>
      <c r="B2" s="655"/>
      <c r="C2" s="655"/>
      <c r="D2" s="655"/>
      <c r="E2" s="655"/>
      <c r="F2" s="655"/>
      <c r="G2" s="655"/>
      <c r="H2" s="655"/>
    </row>
    <row r="3" spans="1:8" ht="11.15" customHeight="1">
      <c r="A3" s="654" t="s">
        <v>2</v>
      </c>
      <c r="B3" s="654"/>
      <c r="C3" s="654"/>
      <c r="D3" s="654"/>
      <c r="E3" s="654"/>
      <c r="F3" s="654"/>
      <c r="G3" s="654"/>
      <c r="H3" s="654"/>
    </row>
    <row r="4" spans="1:8" ht="11.15" customHeight="1">
      <c r="D4" s="510"/>
      <c r="E4" s="510"/>
      <c r="F4" s="510"/>
      <c r="G4" s="511"/>
    </row>
    <row r="5" spans="1:8" s="145" customFormat="1" ht="15" customHeight="1">
      <c r="A5" s="526" t="s">
        <v>36</v>
      </c>
      <c r="B5" s="527"/>
      <c r="C5" s="524"/>
      <c r="D5" s="646" t="s">
        <v>185</v>
      </c>
      <c r="E5" s="532" t="s">
        <v>183</v>
      </c>
      <c r="F5" s="531" t="s">
        <v>84</v>
      </c>
      <c r="G5" s="509"/>
      <c r="H5" s="509"/>
    </row>
    <row r="6" spans="1:8" ht="13" customHeight="1">
      <c r="A6" s="546" t="s">
        <v>37</v>
      </c>
      <c r="B6" s="513"/>
      <c r="C6" s="547"/>
      <c r="D6" s="565">
        <v>81112</v>
      </c>
      <c r="E6" s="565">
        <v>96944</v>
      </c>
      <c r="F6" s="548">
        <v>-16.33107773559993</v>
      </c>
      <c r="G6" s="512">
        <v>-15832</v>
      </c>
    </row>
    <row r="7" spans="1:8" ht="13" customHeight="1">
      <c r="A7" s="502" t="s">
        <v>184</v>
      </c>
      <c r="B7" s="513"/>
      <c r="D7" s="564">
        <v>13048</v>
      </c>
      <c r="E7" s="564">
        <v>2160</v>
      </c>
      <c r="F7" s="506" t="s">
        <v>82</v>
      </c>
      <c r="G7" s="512"/>
    </row>
    <row r="8" spans="1:8" ht="13" customHeight="1">
      <c r="A8" s="546" t="s">
        <v>38</v>
      </c>
      <c r="B8" s="513"/>
      <c r="C8" s="547"/>
      <c r="D8" s="565">
        <v>25985</v>
      </c>
      <c r="E8" s="565">
        <v>32316</v>
      </c>
      <c r="F8" s="548">
        <v>-19.590914717167962</v>
      </c>
      <c r="G8" s="512"/>
    </row>
    <row r="9" spans="1:8" ht="13" customHeight="1">
      <c r="A9" s="502" t="s">
        <v>39</v>
      </c>
      <c r="B9" s="513"/>
      <c r="D9" s="564">
        <v>34323</v>
      </c>
      <c r="E9" s="564">
        <v>34840</v>
      </c>
      <c r="F9" s="506">
        <v>-1.4839265212399533</v>
      </c>
      <c r="G9" s="512"/>
    </row>
    <row r="10" spans="1:8" ht="13" customHeight="1">
      <c r="A10" s="549" t="s">
        <v>40</v>
      </c>
      <c r="B10" s="513"/>
      <c r="C10" s="550"/>
      <c r="D10" s="566">
        <v>18781</v>
      </c>
      <c r="E10" s="566">
        <v>14928</v>
      </c>
      <c r="F10" s="551">
        <v>25.810557341907824</v>
      </c>
      <c r="G10" s="512"/>
    </row>
    <row r="11" spans="1:8" ht="13" customHeight="1">
      <c r="A11" s="502" t="s">
        <v>41</v>
      </c>
      <c r="B11" s="513"/>
      <c r="D11" s="564">
        <v>173249</v>
      </c>
      <c r="E11" s="564">
        <v>181188</v>
      </c>
      <c r="F11" s="506">
        <v>-4.3816367529858518</v>
      </c>
    </row>
    <row r="12" spans="1:8" ht="13" customHeight="1">
      <c r="A12" s="546" t="s">
        <v>152</v>
      </c>
      <c r="B12" s="513"/>
      <c r="C12" s="547"/>
      <c r="D12" s="565">
        <v>92278</v>
      </c>
      <c r="E12" s="565">
        <v>96097</v>
      </c>
      <c r="F12" s="548">
        <v>-3.9741094935325738</v>
      </c>
    </row>
    <row r="13" spans="1:8" ht="13" customHeight="1">
      <c r="A13" s="502" t="s">
        <v>42</v>
      </c>
      <c r="B13" s="513"/>
      <c r="D13" s="564">
        <v>112193</v>
      </c>
      <c r="E13" s="564">
        <v>116712</v>
      </c>
      <c r="F13" s="506">
        <v>-3.8719240523682252</v>
      </c>
    </row>
    <row r="14" spans="1:8" ht="13" customHeight="1">
      <c r="A14" s="552" t="s">
        <v>145</v>
      </c>
      <c r="B14" s="428"/>
      <c r="C14" s="547"/>
      <c r="D14" s="565">
        <v>148232</v>
      </c>
      <c r="E14" s="565">
        <v>154093</v>
      </c>
      <c r="F14" s="548">
        <v>-3.8035472085039546</v>
      </c>
      <c r="G14" s="512"/>
    </row>
    <row r="15" spans="1:8" ht="13" customHeight="1">
      <c r="A15" s="536" t="s">
        <v>43</v>
      </c>
      <c r="C15" s="534"/>
      <c r="D15" s="567">
        <v>45118</v>
      </c>
      <c r="E15" s="567">
        <v>40451</v>
      </c>
      <c r="F15" s="535">
        <v>11.537415638673941</v>
      </c>
      <c r="G15" s="512"/>
    </row>
    <row r="16" spans="1:8" ht="13" customHeight="1" thickBot="1">
      <c r="A16" s="553" t="s">
        <v>44</v>
      </c>
      <c r="B16" s="554"/>
      <c r="C16" s="555"/>
      <c r="D16" s="619">
        <v>571070</v>
      </c>
      <c r="E16" s="619">
        <v>588541</v>
      </c>
      <c r="F16" s="620">
        <v>-2.9685272563848564</v>
      </c>
    </row>
    <row r="17" spans="1:8" ht="11.15" customHeight="1">
      <c r="D17" s="580"/>
      <c r="E17" s="580"/>
      <c r="F17" s="525"/>
      <c r="G17" s="512"/>
    </row>
    <row r="18" spans="1:8" s="145" customFormat="1" ht="15" customHeight="1">
      <c r="A18" s="544" t="s">
        <v>45</v>
      </c>
      <c r="B18" s="527"/>
      <c r="C18" s="524"/>
      <c r="D18" s="581"/>
      <c r="E18" s="581"/>
      <c r="F18" s="537"/>
      <c r="G18" s="538"/>
      <c r="H18" s="509"/>
    </row>
    <row r="19" spans="1:8" ht="13" customHeight="1">
      <c r="A19" s="502" t="s">
        <v>46</v>
      </c>
      <c r="B19" s="513"/>
      <c r="D19" s="621">
        <v>2453</v>
      </c>
      <c r="E19" s="621">
        <v>2830</v>
      </c>
      <c r="F19" s="584">
        <v>-13.321554770318023</v>
      </c>
      <c r="G19" s="512">
        <v>37210</v>
      </c>
    </row>
    <row r="20" spans="1:8" ht="13" customHeight="1">
      <c r="A20" s="546" t="s">
        <v>47</v>
      </c>
      <c r="B20" s="513"/>
      <c r="C20" s="547"/>
      <c r="D20" s="622">
        <v>10017</v>
      </c>
      <c r="E20" s="622">
        <v>10760</v>
      </c>
      <c r="F20" s="548">
        <v>-6.9052044609665408</v>
      </c>
      <c r="G20" s="512">
        <v>12470</v>
      </c>
    </row>
    <row r="21" spans="1:8" ht="13" customHeight="1">
      <c r="A21" s="502" t="s">
        <v>48</v>
      </c>
      <c r="B21" s="513"/>
      <c r="D21" s="623">
        <v>1358</v>
      </c>
      <c r="E21" s="623">
        <v>976</v>
      </c>
      <c r="F21" s="506">
        <v>39.139344262295083</v>
      </c>
    </row>
    <row r="22" spans="1:8" ht="13" customHeight="1">
      <c r="A22" s="549" t="s">
        <v>49</v>
      </c>
      <c r="B22" s="513"/>
      <c r="C22" s="550"/>
      <c r="D22" s="624">
        <v>105186</v>
      </c>
      <c r="E22" s="624">
        <v>90456</v>
      </c>
      <c r="F22" s="551">
        <v>16.284160254709469</v>
      </c>
      <c r="G22" s="512"/>
    </row>
    <row r="23" spans="1:8" ht="13" customHeight="1">
      <c r="A23" s="502" t="s">
        <v>50</v>
      </c>
      <c r="B23" s="513"/>
      <c r="D23" s="623">
        <v>119014</v>
      </c>
      <c r="E23" s="623">
        <v>105022</v>
      </c>
      <c r="F23" s="506">
        <v>13.322922816171845</v>
      </c>
    </row>
    <row r="24" spans="1:8" ht="13" customHeight="1">
      <c r="A24" s="552" t="s">
        <v>146</v>
      </c>
      <c r="B24" s="528"/>
      <c r="C24" s="547"/>
      <c r="D24" s="622">
        <v>105852</v>
      </c>
      <c r="E24" s="622">
        <v>110917</v>
      </c>
      <c r="F24" s="548">
        <v>-4.566477636430843</v>
      </c>
    </row>
    <row r="25" spans="1:8" s="145" customFormat="1" ht="13" customHeight="1">
      <c r="A25" s="503" t="s">
        <v>51</v>
      </c>
      <c r="B25" s="513"/>
      <c r="C25" s="510"/>
      <c r="D25" s="277">
        <v>5260</v>
      </c>
      <c r="E25" s="277">
        <v>5373</v>
      </c>
      <c r="F25" s="506">
        <v>-2.1031081332588908</v>
      </c>
      <c r="G25" s="509"/>
      <c r="H25" s="510"/>
    </row>
    <row r="26" spans="1:8" s="145" customFormat="1" ht="13" customHeight="1">
      <c r="A26" s="549" t="s">
        <v>52</v>
      </c>
      <c r="B26" s="513"/>
      <c r="C26" s="550"/>
      <c r="D26" s="585">
        <v>28435</v>
      </c>
      <c r="E26" s="585">
        <v>30317</v>
      </c>
      <c r="F26" s="551">
        <v>-6.2077382326747426</v>
      </c>
      <c r="G26" s="514">
        <v>-1882</v>
      </c>
      <c r="H26" s="510"/>
    </row>
    <row r="27" spans="1:8" ht="13" customHeight="1">
      <c r="A27" s="503" t="s">
        <v>53</v>
      </c>
      <c r="B27" s="513"/>
      <c r="C27" s="510"/>
      <c r="D27" s="625">
        <v>258561</v>
      </c>
      <c r="E27" s="625">
        <v>251629</v>
      </c>
      <c r="F27" s="506">
        <v>2.7548494013011293</v>
      </c>
    </row>
    <row r="28" spans="1:8" ht="13" customHeight="1">
      <c r="A28" s="549" t="s">
        <v>54</v>
      </c>
      <c r="B28" s="513"/>
      <c r="C28" s="550"/>
      <c r="D28" s="624">
        <v>312509</v>
      </c>
      <c r="E28" s="624">
        <v>336912</v>
      </c>
      <c r="F28" s="551">
        <v>-7.2431376739326536</v>
      </c>
      <c r="G28" s="512"/>
    </row>
    <row r="29" spans="1:8" ht="13" customHeight="1" thickBot="1">
      <c r="A29" s="577" t="s">
        <v>99</v>
      </c>
      <c r="B29" s="578"/>
      <c r="C29" s="579"/>
      <c r="D29" s="626">
        <v>571070</v>
      </c>
      <c r="E29" s="626">
        <v>588541</v>
      </c>
      <c r="F29" s="628">
        <v>-2.9685272563848564</v>
      </c>
    </row>
    <row r="30" spans="1:8" ht="11.15" customHeight="1">
      <c r="A30" s="504"/>
      <c r="B30" s="529"/>
      <c r="C30" s="513"/>
      <c r="D30" s="515"/>
      <c r="E30" s="431"/>
      <c r="F30" s="515"/>
    </row>
    <row r="31" spans="1:8" s="145" customFormat="1" ht="18.75" customHeight="1">
      <c r="A31" s="380"/>
      <c r="B31" s="361"/>
      <c r="C31" s="657" t="s">
        <v>178</v>
      </c>
      <c r="D31" s="657"/>
      <c r="E31" s="361"/>
      <c r="F31" s="517"/>
      <c r="G31" s="433"/>
      <c r="H31" s="518"/>
    </row>
    <row r="32" spans="1:8" s="145" customFormat="1" ht="15" customHeight="1">
      <c r="A32" s="544" t="s">
        <v>151</v>
      </c>
      <c r="B32" s="435"/>
      <c r="C32" s="627" t="s">
        <v>81</v>
      </c>
      <c r="D32" s="627" t="s">
        <v>71</v>
      </c>
      <c r="E32" s="361"/>
      <c r="F32" s="361"/>
      <c r="G32" s="519"/>
      <c r="H32" s="520"/>
    </row>
    <row r="33" spans="1:8" ht="13" customHeight="1">
      <c r="A33" s="380" t="s">
        <v>72</v>
      </c>
      <c r="B33" s="361"/>
      <c r="C33" s="533"/>
      <c r="D33" s="436"/>
      <c r="E33" s="337"/>
      <c r="F33" s="337"/>
      <c r="G33" s="432"/>
      <c r="H33" s="341"/>
    </row>
    <row r="34" spans="1:8" ht="13" customHeight="1">
      <c r="A34" s="571" t="s">
        <v>153</v>
      </c>
      <c r="B34" s="384"/>
      <c r="C34" s="572">
        <v>0.41365816661763888</v>
      </c>
      <c r="D34" s="572">
        <v>8.0153728393910675E-2</v>
      </c>
      <c r="E34" s="337"/>
      <c r="F34" s="337"/>
      <c r="G34" s="432"/>
      <c r="H34" s="340"/>
    </row>
    <row r="35" spans="1:8" ht="13" customHeight="1">
      <c r="A35" s="573" t="s">
        <v>155</v>
      </c>
      <c r="B35" s="384"/>
      <c r="C35" s="521">
        <v>9.2541868856280164E-3</v>
      </c>
      <c r="D35" s="521">
        <v>3.0186344764746909E-2</v>
      </c>
      <c r="E35" s="337"/>
      <c r="F35" s="337"/>
      <c r="G35" s="432"/>
      <c r="H35" s="340"/>
    </row>
    <row r="36" spans="1:8" ht="13" customHeight="1">
      <c r="A36" s="571" t="s">
        <v>154</v>
      </c>
      <c r="B36" s="384"/>
      <c r="C36" s="572">
        <v>0.18290533850146712</v>
      </c>
      <c r="D36" s="572">
        <v>1.7500000000000002E-2</v>
      </c>
      <c r="E36" s="337"/>
      <c r="F36" s="337"/>
      <c r="G36" s="432"/>
      <c r="H36" s="340"/>
    </row>
    <row r="37" spans="1:8" ht="13" customHeight="1">
      <c r="A37" s="573" t="s">
        <v>157</v>
      </c>
      <c r="B37" s="384"/>
      <c r="C37" s="521">
        <v>2.0857771827038903E-2</v>
      </c>
      <c r="D37" s="521">
        <v>7.5566246618364766E-2</v>
      </c>
      <c r="E37" s="337"/>
      <c r="F37" s="337"/>
      <c r="G37" s="432"/>
      <c r="H37" s="340"/>
    </row>
    <row r="38" spans="1:8" ht="13" customHeight="1">
      <c r="A38" s="571" t="s">
        <v>156</v>
      </c>
      <c r="B38" s="384"/>
      <c r="C38" s="572">
        <v>7.3552473856887174E-4</v>
      </c>
      <c r="D38" s="572">
        <v>0.224</v>
      </c>
      <c r="E38" s="337"/>
      <c r="F38" s="337"/>
      <c r="G38" s="519"/>
      <c r="H38" s="340"/>
    </row>
    <row r="39" spans="1:8" s="145" customFormat="1" ht="13" customHeight="1">
      <c r="A39" s="573" t="s">
        <v>159</v>
      </c>
      <c r="B39" s="384"/>
      <c r="C39" s="521">
        <v>0.33720163173000611</v>
      </c>
      <c r="D39" s="521">
        <v>7.1358772283358241E-2</v>
      </c>
      <c r="E39" s="337"/>
      <c r="F39" s="337"/>
      <c r="G39" s="432"/>
      <c r="H39" s="340"/>
    </row>
    <row r="40" spans="1:8" s="145" customFormat="1" ht="13" customHeight="1">
      <c r="A40" s="574" t="s">
        <v>158</v>
      </c>
      <c r="B40" s="575"/>
      <c r="C40" s="576">
        <v>3.5387379699652131E-2</v>
      </c>
      <c r="D40" s="576">
        <v>5.9389497092279843E-2</v>
      </c>
      <c r="E40" s="337"/>
      <c r="F40" s="337"/>
      <c r="G40" s="432"/>
      <c r="H40" s="340"/>
    </row>
    <row r="41" spans="1:8" s="145" customFormat="1" ht="13" customHeight="1" thickBot="1">
      <c r="A41" s="542" t="s">
        <v>73</v>
      </c>
      <c r="B41" s="543"/>
      <c r="C41" s="568">
        <v>0.99999999999999989</v>
      </c>
      <c r="D41" s="568">
        <v>6.4541272041821168E-2</v>
      </c>
      <c r="E41" s="337"/>
      <c r="F41" s="337"/>
      <c r="G41" s="432"/>
      <c r="H41" s="340"/>
    </row>
    <row r="42" spans="1:8" s="145" customFormat="1" ht="11.15" customHeight="1">
      <c r="A42" s="539"/>
      <c r="B42" s="361"/>
      <c r="C42" s="540"/>
      <c r="D42" s="357"/>
      <c r="E42" s="337"/>
      <c r="F42" s="337"/>
      <c r="G42" s="432"/>
      <c r="H42" s="433"/>
    </row>
    <row r="43" spans="1:8" s="145" customFormat="1" ht="13" customHeight="1">
      <c r="A43" s="380" t="s">
        <v>147</v>
      </c>
      <c r="B43" s="361"/>
      <c r="C43" s="569">
        <v>0.84887732674468797</v>
      </c>
      <c r="D43" s="357"/>
      <c r="E43" s="337"/>
      <c r="F43" s="337"/>
      <c r="G43" s="432"/>
      <c r="H43" s="340"/>
    </row>
    <row r="44" spans="1:8" s="145" customFormat="1" ht="13" customHeight="1" thickBot="1">
      <c r="A44" s="542" t="s">
        <v>148</v>
      </c>
      <c r="B44" s="543"/>
      <c r="C44" s="570">
        <v>0.15112267325531206</v>
      </c>
      <c r="D44" s="357"/>
      <c r="E44" s="337"/>
      <c r="F44" s="337"/>
      <c r="G44" s="432"/>
      <c r="H44" s="340"/>
    </row>
    <row r="45" spans="1:8" s="145" customFormat="1" ht="11.15" customHeight="1">
      <c r="A45" s="381"/>
      <c r="B45" s="361"/>
      <c r="C45" s="337"/>
      <c r="D45" s="337"/>
      <c r="E45" s="337"/>
      <c r="F45" s="337"/>
      <c r="G45" s="432"/>
      <c r="H45" s="432"/>
    </row>
    <row r="46" spans="1:8" s="145" customFormat="1" ht="11.15" customHeight="1">
      <c r="A46" s="381"/>
      <c r="B46" s="361"/>
      <c r="C46" s="337"/>
      <c r="D46" s="337"/>
      <c r="E46" s="337"/>
      <c r="F46" s="337"/>
      <c r="G46" s="432"/>
      <c r="H46" s="432"/>
    </row>
    <row r="47" spans="1:8" s="145" customFormat="1" ht="15" customHeight="1">
      <c r="A47" s="526" t="s">
        <v>169</v>
      </c>
      <c r="B47" s="530"/>
      <c r="C47" s="545">
        <v>2018</v>
      </c>
      <c r="D47" s="545">
        <v>2019</v>
      </c>
      <c r="E47" s="545">
        <v>2020</v>
      </c>
      <c r="F47" s="545">
        <v>2021</v>
      </c>
      <c r="G47" s="545">
        <v>2022</v>
      </c>
      <c r="H47" s="545" t="s">
        <v>179</v>
      </c>
    </row>
    <row r="48" spans="1:8" s="500" customFormat="1" ht="13" customHeight="1" thickBot="1">
      <c r="A48" s="610" t="s">
        <v>74</v>
      </c>
      <c r="B48" s="541"/>
      <c r="C48" s="570">
        <v>0.12502056991117472</v>
      </c>
      <c r="D48" s="570">
        <v>6.1419238856831586E-2</v>
      </c>
      <c r="E48" s="570">
        <v>9.1416874372826099E-2</v>
      </c>
      <c r="F48" s="570">
        <v>5.7742152230783182E-2</v>
      </c>
      <c r="G48" s="570">
        <v>1.8494019470889529E-2</v>
      </c>
      <c r="H48" s="570">
        <v>0.64690714515749492</v>
      </c>
    </row>
    <row r="49" spans="1:8" s="500" customFormat="1">
      <c r="A49" s="614"/>
      <c r="B49" s="615"/>
      <c r="C49" s="569"/>
      <c r="D49" s="569"/>
      <c r="E49" s="569"/>
      <c r="F49" s="569"/>
      <c r="G49" s="569"/>
      <c r="H49" s="569"/>
    </row>
    <row r="50" spans="1:8" s="145" customFormat="1" ht="11.15" customHeight="1">
      <c r="A50" s="505"/>
      <c r="B50" s="510"/>
      <c r="C50" s="522"/>
      <c r="D50" s="510"/>
      <c r="E50" s="510"/>
      <c r="F50" s="523"/>
      <c r="G50" s="509"/>
      <c r="H50" s="509"/>
    </row>
    <row r="51" spans="1:8" ht="11.15" customHeight="1">
      <c r="A51" s="658" t="s">
        <v>149</v>
      </c>
      <c r="B51" s="658"/>
      <c r="C51" s="658"/>
      <c r="D51" s="658"/>
      <c r="E51" s="658"/>
      <c r="F51" s="658"/>
      <c r="H51" s="516"/>
    </row>
    <row r="52" spans="1:8" ht="11.15" customHeight="1">
      <c r="A52" s="656" t="s">
        <v>150</v>
      </c>
      <c r="B52" s="656"/>
      <c r="C52" s="656"/>
      <c r="D52" s="656"/>
      <c r="E52" s="656"/>
      <c r="F52" s="656"/>
      <c r="G52" s="656"/>
      <c r="H52" s="656"/>
    </row>
    <row r="53" spans="1:8" s="145" customFormat="1" ht="11.15" customHeight="1">
      <c r="A53" s="505"/>
      <c r="B53" s="510"/>
      <c r="C53" s="510"/>
      <c r="D53" s="510"/>
      <c r="E53" s="510"/>
      <c r="F53" s="510"/>
      <c r="G53" s="509"/>
      <c r="H53" s="509"/>
    </row>
  </sheetData>
  <mergeCells count="6">
    <mergeCell ref="A52:H52"/>
    <mergeCell ref="A1:H1"/>
    <mergeCell ref="A2:H2"/>
    <mergeCell ref="A3:H3"/>
    <mergeCell ref="C31:D31"/>
    <mergeCell ref="A51:F51"/>
  </mergeCells>
  <pageMargins left="0.19685039370078741" right="0.31496062992125984" top="0.78740157480314965" bottom="0.23622047244094491" header="0" footer="0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3009" r:id="rId4">
          <objectPr defaultSize="0" autoPict="0" r:id="rId5">
            <anchor moveWithCells="1" sizeWithCells="1">
              <from>
                <xdr:col>6</xdr:col>
                <xdr:colOff>0</xdr:colOff>
                <xdr:row>37</xdr:row>
                <xdr:rowOff>0</xdr:rowOff>
              </from>
              <to>
                <xdr:col>6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Word.Picture.8" shapeId="4300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7"/>
  <sheetViews>
    <sheetView showGridLines="0" view="pageBreakPreview" topLeftCell="A9" zoomScale="84" zoomScaleSheetLayoutView="84" workbookViewId="0">
      <selection activeCell="E31" sqref="E31"/>
    </sheetView>
  </sheetViews>
  <sheetFormatPr defaultColWidth="9.81640625" defaultRowHeight="15.5" outlineLevelRow="1"/>
  <cols>
    <col min="1" max="1" width="49.26953125" style="47" customWidth="1"/>
    <col min="2" max="2" width="1.453125" style="51" customWidth="1"/>
    <col min="3" max="5" width="10.7265625" style="47" customWidth="1"/>
    <col min="6" max="6" width="15.1796875" style="47" customWidth="1"/>
    <col min="7" max="7" width="13.1796875" style="47" customWidth="1"/>
    <col min="8" max="8" width="22.453125" style="47" customWidth="1"/>
    <col min="9" max="9" width="9.81640625" style="47" customWidth="1"/>
    <col min="10" max="10" width="5" style="47" customWidth="1"/>
    <col min="11" max="11" width="5.1796875" style="47" customWidth="1"/>
    <col min="12" max="16384" width="9.81640625" style="47"/>
  </cols>
  <sheetData>
    <row r="1" spans="1:12" ht="36" customHeight="1">
      <c r="A1" s="661" t="s">
        <v>0</v>
      </c>
      <c r="B1" s="661"/>
      <c r="C1" s="661"/>
      <c r="D1" s="661"/>
      <c r="E1" s="661"/>
      <c r="G1" s="48"/>
      <c r="H1" s="48"/>
      <c r="I1" s="48"/>
    </row>
    <row r="2" spans="1:12" ht="15" customHeight="1">
      <c r="A2" s="662" t="s">
        <v>1</v>
      </c>
      <c r="B2" s="662"/>
      <c r="C2" s="662"/>
      <c r="D2" s="662"/>
      <c r="E2" s="662"/>
      <c r="F2" s="49"/>
      <c r="G2" s="50"/>
      <c r="H2" s="50"/>
      <c r="I2" s="50"/>
    </row>
    <row r="3" spans="1:12" ht="15" customHeight="1">
      <c r="A3" s="663" t="s">
        <v>60</v>
      </c>
      <c r="B3" s="663"/>
      <c r="C3" s="663"/>
      <c r="D3" s="663"/>
      <c r="E3" s="663"/>
      <c r="F3" s="49"/>
      <c r="G3" s="50"/>
      <c r="H3" s="50"/>
      <c r="I3" s="50"/>
    </row>
    <row r="4" spans="1:12" ht="18">
      <c r="A4" s="659"/>
      <c r="B4" s="659"/>
      <c r="C4" s="659"/>
      <c r="D4" s="659"/>
      <c r="E4" s="659"/>
      <c r="F4" s="49"/>
      <c r="G4" s="49"/>
      <c r="H4" s="49"/>
      <c r="I4" s="49"/>
      <c r="J4" s="49"/>
      <c r="K4" s="49"/>
      <c r="L4" s="51"/>
    </row>
    <row r="5" spans="1:12">
      <c r="A5" s="53"/>
      <c r="B5" s="55"/>
      <c r="C5" s="53"/>
      <c r="D5" s="53"/>
      <c r="E5" s="53"/>
      <c r="F5" s="55"/>
      <c r="G5" s="54"/>
      <c r="H5" s="54"/>
      <c r="I5" s="9"/>
    </row>
    <row r="6" spans="1:12">
      <c r="A6" s="10"/>
      <c r="B6" s="10"/>
      <c r="C6" s="660"/>
      <c r="D6" s="660"/>
      <c r="E6" s="660"/>
      <c r="F6" s="51"/>
      <c r="G6" s="70"/>
      <c r="H6" s="70"/>
      <c r="I6" s="51"/>
    </row>
    <row r="7" spans="1:12" hidden="1">
      <c r="A7" s="10"/>
      <c r="B7" s="10"/>
      <c r="C7" s="94"/>
      <c r="D7" s="94"/>
      <c r="E7" s="94"/>
      <c r="F7" s="51"/>
      <c r="G7" s="70"/>
      <c r="H7" s="70"/>
      <c r="I7" s="51"/>
    </row>
    <row r="8" spans="1:12" ht="31">
      <c r="A8" s="11"/>
      <c r="B8" s="12"/>
      <c r="C8" s="45" t="s">
        <v>112</v>
      </c>
      <c r="D8" s="37" t="s">
        <v>80</v>
      </c>
      <c r="E8" s="45" t="s">
        <v>113</v>
      </c>
      <c r="F8" s="57"/>
    </row>
    <row r="9" spans="1:12">
      <c r="A9" s="59" t="s">
        <v>4</v>
      </c>
      <c r="B9" s="59"/>
      <c r="C9" s="83">
        <v>115337</v>
      </c>
      <c r="D9" s="83"/>
      <c r="E9" s="83">
        <f t="shared" ref="E9:E31" si="0">+C9+D9</f>
        <v>115337</v>
      </c>
    </row>
    <row r="10" spans="1:12">
      <c r="A10" s="58" t="s">
        <v>5</v>
      </c>
      <c r="B10" s="59"/>
      <c r="C10" s="90">
        <v>73973</v>
      </c>
      <c r="D10" s="90"/>
      <c r="E10" s="90">
        <f t="shared" si="0"/>
        <v>73973</v>
      </c>
    </row>
    <row r="11" spans="1:12">
      <c r="A11" s="58" t="s">
        <v>6</v>
      </c>
      <c r="B11" s="59"/>
      <c r="C11" s="90">
        <f>C9-C10</f>
        <v>41364</v>
      </c>
      <c r="D11" s="90"/>
      <c r="E11" s="90">
        <f t="shared" si="0"/>
        <v>41364</v>
      </c>
    </row>
    <row r="12" spans="1:12">
      <c r="A12" s="73" t="s">
        <v>30</v>
      </c>
      <c r="B12" s="71"/>
      <c r="C12" s="83">
        <v>4292</v>
      </c>
      <c r="D12" s="83"/>
      <c r="E12" s="83">
        <f t="shared" si="0"/>
        <v>4292</v>
      </c>
    </row>
    <row r="13" spans="1:12">
      <c r="A13" s="73" t="s">
        <v>31</v>
      </c>
      <c r="B13" s="71"/>
      <c r="C13" s="83">
        <v>28463</v>
      </c>
      <c r="D13" s="83"/>
      <c r="E13" s="83">
        <f t="shared" si="0"/>
        <v>28463</v>
      </c>
    </row>
    <row r="14" spans="1:12" outlineLevel="1">
      <c r="A14" s="16" t="s">
        <v>68</v>
      </c>
      <c r="B14" s="59"/>
      <c r="C14" s="83">
        <v>-49</v>
      </c>
      <c r="D14" s="83"/>
      <c r="E14" s="83">
        <f>+C14+D14</f>
        <v>-49</v>
      </c>
    </row>
    <row r="15" spans="1:12" outlineLevel="1">
      <c r="A15" s="16" t="s">
        <v>63</v>
      </c>
      <c r="B15" s="59"/>
      <c r="C15" s="83">
        <v>150</v>
      </c>
      <c r="D15" s="83">
        <v>-2</v>
      </c>
      <c r="E15" s="83">
        <f>+C15+D15</f>
        <v>148</v>
      </c>
    </row>
    <row r="16" spans="1:12">
      <c r="A16" s="16" t="s">
        <v>69</v>
      </c>
      <c r="B16" s="47"/>
      <c r="C16" s="83">
        <f>+C15-C14</f>
        <v>199</v>
      </c>
      <c r="D16" s="57">
        <f>+D15-D14</f>
        <v>-2</v>
      </c>
      <c r="E16" s="83">
        <f>+C16+D16</f>
        <v>197</v>
      </c>
    </row>
    <row r="17" spans="1:7" s="62" customFormat="1">
      <c r="A17" s="68" t="s">
        <v>67</v>
      </c>
      <c r="B17" s="75"/>
      <c r="C17" s="85">
        <f>C11-C12-C13-C16</f>
        <v>8410</v>
      </c>
      <c r="D17" s="85">
        <f>-D16</f>
        <v>2</v>
      </c>
      <c r="E17" s="85">
        <f t="shared" si="0"/>
        <v>8412</v>
      </c>
    </row>
    <row r="18" spans="1:7">
      <c r="A18" s="25" t="s">
        <v>64</v>
      </c>
      <c r="B18" s="73"/>
      <c r="C18" s="87">
        <v>189</v>
      </c>
      <c r="D18" s="87"/>
      <c r="E18" s="87">
        <f t="shared" si="0"/>
        <v>189</v>
      </c>
      <c r="F18" s="57">
        <f>+E18+E15</f>
        <v>337</v>
      </c>
    </row>
    <row r="19" spans="1:7">
      <c r="A19" s="71" t="s">
        <v>7</v>
      </c>
      <c r="B19" s="71"/>
      <c r="C19" s="88">
        <v>2592</v>
      </c>
      <c r="D19" s="88"/>
      <c r="E19" s="88">
        <f t="shared" si="0"/>
        <v>2592</v>
      </c>
    </row>
    <row r="20" spans="1:7">
      <c r="A20" s="72" t="s">
        <v>8</v>
      </c>
      <c r="B20" s="71"/>
      <c r="C20" s="87">
        <v>767</v>
      </c>
      <c r="D20" s="87"/>
      <c r="E20" s="87">
        <f t="shared" si="0"/>
        <v>767</v>
      </c>
    </row>
    <row r="21" spans="1:7">
      <c r="A21" s="71" t="s">
        <v>9</v>
      </c>
      <c r="B21" s="71"/>
      <c r="C21" s="83">
        <f>+C19-C20</f>
        <v>1825</v>
      </c>
      <c r="D21" s="83">
        <f>+SUM(D19:D20)</f>
        <v>0</v>
      </c>
      <c r="E21" s="83">
        <f t="shared" si="0"/>
        <v>1825</v>
      </c>
    </row>
    <row r="22" spans="1:7">
      <c r="A22" s="15" t="s">
        <v>87</v>
      </c>
      <c r="B22" s="71"/>
      <c r="C22" s="88">
        <v>4933</v>
      </c>
      <c r="D22" s="88"/>
      <c r="E22" s="88">
        <f t="shared" si="0"/>
        <v>4933</v>
      </c>
    </row>
    <row r="23" spans="1:7">
      <c r="A23" s="24" t="s">
        <v>88</v>
      </c>
      <c r="B23" s="73"/>
      <c r="C23" s="88">
        <v>0</v>
      </c>
      <c r="D23" s="88"/>
      <c r="E23" s="88">
        <f t="shared" si="0"/>
        <v>0</v>
      </c>
    </row>
    <row r="24" spans="1:7" ht="18" customHeight="1">
      <c r="A24" s="16" t="s">
        <v>89</v>
      </c>
      <c r="B24" s="73"/>
      <c r="C24" s="87">
        <v>256</v>
      </c>
      <c r="D24" s="87"/>
      <c r="E24" s="87">
        <f t="shared" si="0"/>
        <v>256</v>
      </c>
    </row>
    <row r="25" spans="1:7" s="62" customFormat="1">
      <c r="A25" s="74" t="s">
        <v>56</v>
      </c>
      <c r="B25" s="75"/>
      <c r="C25" s="85">
        <f>C21+C22+C23+C24</f>
        <v>7014</v>
      </c>
      <c r="D25" s="85">
        <f>-D23</f>
        <v>0</v>
      </c>
      <c r="E25" s="85">
        <f t="shared" si="0"/>
        <v>7014</v>
      </c>
    </row>
    <row r="26" spans="1:7" s="62" customFormat="1" ht="18" customHeight="1">
      <c r="A26" s="76" t="s">
        <v>55</v>
      </c>
      <c r="B26" s="76"/>
      <c r="C26" s="89">
        <f>C17-C18-C25</f>
        <v>1207</v>
      </c>
      <c r="D26" s="89">
        <f>+D17+D18-D25-D28</f>
        <v>2</v>
      </c>
      <c r="E26" s="89">
        <f t="shared" si="0"/>
        <v>1209</v>
      </c>
      <c r="F26" s="107">
        <f>+E26-E14</f>
        <v>1258</v>
      </c>
    </row>
    <row r="27" spans="1:7" s="51" customFormat="1">
      <c r="A27" s="59" t="s">
        <v>10</v>
      </c>
      <c r="B27" s="59"/>
      <c r="C27" s="93">
        <v>602</v>
      </c>
      <c r="D27" s="93">
        <v>1</v>
      </c>
      <c r="E27" s="93">
        <f t="shared" si="0"/>
        <v>603</v>
      </c>
      <c r="G27" s="138"/>
    </row>
    <row r="28" spans="1:7">
      <c r="A28" s="58" t="s">
        <v>62</v>
      </c>
      <c r="B28" s="59"/>
      <c r="C28" s="90">
        <v>872</v>
      </c>
      <c r="D28" s="90"/>
      <c r="E28" s="90">
        <f>+C28+D28</f>
        <v>872</v>
      </c>
      <c r="F28" s="57">
        <f>+E28+E14</f>
        <v>823</v>
      </c>
    </row>
    <row r="29" spans="1:7" s="62" customFormat="1">
      <c r="A29" s="77" t="s">
        <v>11</v>
      </c>
      <c r="B29" s="76"/>
      <c r="C29" s="85">
        <f>C26-C27+C28</f>
        <v>1477</v>
      </c>
      <c r="D29" s="85">
        <f>+D26-D27</f>
        <v>1</v>
      </c>
      <c r="E29" s="85">
        <f t="shared" si="0"/>
        <v>1478</v>
      </c>
      <c r="F29" s="107"/>
    </row>
    <row r="30" spans="1:7">
      <c r="A30" s="59" t="s">
        <v>12</v>
      </c>
      <c r="B30" s="59"/>
      <c r="C30" s="83">
        <f>+C29-C31</f>
        <v>1</v>
      </c>
      <c r="D30" s="83">
        <f>+D29-D31</f>
        <v>1</v>
      </c>
      <c r="E30" s="83">
        <f t="shared" si="0"/>
        <v>2</v>
      </c>
    </row>
    <row r="31" spans="1:7">
      <c r="A31" s="58" t="s">
        <v>13</v>
      </c>
      <c r="B31" s="59"/>
      <c r="C31" s="90">
        <v>1476</v>
      </c>
      <c r="D31" s="90"/>
      <c r="E31" s="90">
        <f t="shared" si="0"/>
        <v>1476</v>
      </c>
    </row>
    <row r="32" spans="1:7">
      <c r="A32" s="59"/>
      <c r="B32" s="59"/>
      <c r="C32" s="632">
        <f>+C27/C26</f>
        <v>0.4987572493786247</v>
      </c>
      <c r="D32" s="27"/>
      <c r="E32" s="27"/>
    </row>
    <row r="33" spans="1:5">
      <c r="A33" s="63"/>
      <c r="C33" s="28"/>
      <c r="D33" s="28"/>
      <c r="E33" s="28"/>
    </row>
    <row r="34" spans="1:5" hidden="1">
      <c r="A34" s="78"/>
      <c r="C34" s="29"/>
      <c r="D34" s="29"/>
      <c r="E34" s="29"/>
    </row>
    <row r="35" spans="1:5" hidden="1">
      <c r="A35" s="63"/>
      <c r="C35" s="29"/>
      <c r="D35" s="29"/>
      <c r="E35" s="29"/>
    </row>
    <row r="36" spans="1:5" hidden="1">
      <c r="A36" s="63"/>
      <c r="C36" s="29"/>
      <c r="D36" s="29"/>
      <c r="E36" s="29"/>
    </row>
    <row r="37" spans="1:5" hidden="1">
      <c r="A37" s="78"/>
      <c r="C37" s="29"/>
      <c r="D37" s="29"/>
      <c r="E37" s="29"/>
    </row>
    <row r="38" spans="1:5" hidden="1">
      <c r="A38" s="78"/>
      <c r="C38" s="29"/>
      <c r="D38" s="29"/>
      <c r="E38" s="29"/>
    </row>
    <row r="39" spans="1:5" hidden="1">
      <c r="A39" s="63"/>
      <c r="C39" s="29"/>
      <c r="D39" s="29"/>
      <c r="E39" s="29"/>
    </row>
    <row r="40" spans="1:5" hidden="1">
      <c r="A40" s="63"/>
      <c r="C40" s="29"/>
      <c r="D40" s="29"/>
      <c r="E40" s="29"/>
    </row>
    <row r="41" spans="1:5" hidden="1">
      <c r="C41" s="29"/>
      <c r="D41" s="29"/>
      <c r="E41" s="29"/>
    </row>
    <row r="42" spans="1:5" hidden="1">
      <c r="C42" s="29"/>
      <c r="D42" s="29"/>
      <c r="E42" s="29"/>
    </row>
    <row r="43" spans="1:5" hidden="1">
      <c r="C43" s="29"/>
      <c r="D43" s="29"/>
      <c r="E43" s="29"/>
    </row>
    <row r="44" spans="1:5" hidden="1">
      <c r="C44" s="29"/>
      <c r="D44" s="29"/>
      <c r="E44" s="29"/>
    </row>
    <row r="45" spans="1:5" hidden="1">
      <c r="C45" s="29"/>
      <c r="D45" s="29"/>
      <c r="E45" s="29"/>
    </row>
    <row r="46" spans="1:5" hidden="1">
      <c r="C46" s="29"/>
      <c r="D46" s="29"/>
      <c r="E46" s="29"/>
    </row>
    <row r="47" spans="1:5" hidden="1">
      <c r="C47" s="29"/>
      <c r="D47" s="29"/>
      <c r="E47" s="29"/>
    </row>
    <row r="48" spans="1:5" hidden="1">
      <c r="C48" s="29"/>
      <c r="D48" s="29"/>
      <c r="E48" s="29"/>
    </row>
    <row r="49" spans="1:9" hidden="1">
      <c r="C49" s="29"/>
      <c r="D49" s="29"/>
      <c r="E49" s="29"/>
    </row>
    <row r="50" spans="1:9" ht="31">
      <c r="C50" s="45" t="s">
        <v>104</v>
      </c>
      <c r="D50" s="37" t="s">
        <v>80</v>
      </c>
      <c r="E50" s="45" t="s">
        <v>105</v>
      </c>
    </row>
    <row r="51" spans="1:9">
      <c r="A51" s="56" t="s">
        <v>59</v>
      </c>
      <c r="B51" s="60"/>
      <c r="C51" s="79"/>
      <c r="D51" s="79"/>
      <c r="E51" s="79"/>
    </row>
    <row r="52" spans="1:9" ht="15.75" customHeight="1">
      <c r="A52" s="80" t="s">
        <v>57</v>
      </c>
      <c r="B52" s="73"/>
      <c r="C52" s="84">
        <f>+C17</f>
        <v>8410</v>
      </c>
      <c r="D52" s="84">
        <f>+D17</f>
        <v>2</v>
      </c>
      <c r="E52" s="84">
        <f t="shared" ref="E52:E56" si="1">+C52+D52</f>
        <v>8412</v>
      </c>
    </row>
    <row r="53" spans="1:9" ht="15.75" customHeight="1">
      <c r="A53" s="51" t="s">
        <v>14</v>
      </c>
      <c r="C53" s="83">
        <v>3818</v>
      </c>
      <c r="D53" s="83"/>
      <c r="E53" s="83">
        <f t="shared" si="1"/>
        <v>3818</v>
      </c>
    </row>
    <row r="54" spans="1:9" ht="15.75" customHeight="1">
      <c r="A54" s="32" t="s">
        <v>70</v>
      </c>
      <c r="B54" s="59"/>
      <c r="C54" s="91">
        <f>+C55-C53-C52</f>
        <v>778</v>
      </c>
      <c r="D54" s="83">
        <f>+D55-D53-D52</f>
        <v>-2</v>
      </c>
      <c r="E54" s="91">
        <f t="shared" si="1"/>
        <v>776</v>
      </c>
    </row>
    <row r="55" spans="1:9" ht="15.75" customHeight="1">
      <c r="A55" s="81" t="s">
        <v>58</v>
      </c>
      <c r="B55" s="59"/>
      <c r="C55" s="83">
        <v>13006</v>
      </c>
      <c r="D55" s="86"/>
      <c r="E55" s="86">
        <f t="shared" si="1"/>
        <v>13006</v>
      </c>
    </row>
    <row r="56" spans="1:9" s="62" customFormat="1" ht="15.75" customHeight="1">
      <c r="A56" s="82" t="s">
        <v>15</v>
      </c>
      <c r="B56" s="61"/>
      <c r="C56" s="92"/>
      <c r="D56" s="92"/>
      <c r="E56" s="92">
        <f t="shared" si="1"/>
        <v>0</v>
      </c>
    </row>
    <row r="57" spans="1:9" ht="19.5" customHeight="1">
      <c r="C57" s="36"/>
      <c r="D57" s="36"/>
      <c r="E57" s="36"/>
      <c r="F57" s="46"/>
      <c r="G57" s="23"/>
      <c r="H57" s="23"/>
      <c r="I57" s="51"/>
    </row>
  </sheetData>
  <mergeCells count="5">
    <mergeCell ref="A4:E4"/>
    <mergeCell ref="C6:E6"/>
    <mergeCell ref="A1:E1"/>
    <mergeCell ref="A2:E2"/>
    <mergeCell ref="A3:E3"/>
  </mergeCells>
  <printOptions horizontalCentered="1"/>
  <pageMargins left="0.43307086614173229" right="0.31496062992125984" top="0.78740157480314965" bottom="0.23622047244094491" header="0" footer="0"/>
  <pageSetup scale="62" orientation="portrait" horizontalDpi="300" verticalDpi="300" r:id="rId1"/>
  <headerFooter alignWithMargins="0"/>
  <ignoredErrors>
    <ignoredError sqref="E16 E52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5</xdr:col>
                <xdr:colOff>0</xdr:colOff>
                <xdr:row>56</xdr:row>
                <xdr:rowOff>12700</xdr:rowOff>
              </from>
              <to>
                <xdr:col>5</xdr:col>
                <xdr:colOff>0</xdr:colOff>
                <xdr:row>57</xdr:row>
                <xdr:rowOff>0</xdr:rowOff>
              </to>
            </anchor>
          </objectPr>
        </oleObject>
      </mc:Choice>
      <mc:Fallback>
        <oleObject progId="Word.Picture.8" shapeId="102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048529"/>
  <sheetViews>
    <sheetView showGridLines="0" view="pageBreakPreview" zoomScaleSheetLayoutView="100" workbookViewId="0">
      <selection activeCell="M14" sqref="M14"/>
    </sheetView>
  </sheetViews>
  <sheetFormatPr defaultColWidth="9.81640625" defaultRowHeight="15.5"/>
  <cols>
    <col min="1" max="1" width="61.7265625" style="1" customWidth="1"/>
    <col min="2" max="2" width="2.81640625" style="5" customWidth="1"/>
    <col min="3" max="3" width="17.54296875" style="1" bestFit="1" customWidth="1"/>
    <col min="4" max="5" width="10.7265625" style="1" customWidth="1"/>
    <col min="6" max="7" width="10.7265625" style="5" customWidth="1"/>
    <col min="8" max="8" width="9.81640625" style="5" bestFit="1" customWidth="1"/>
    <col min="9" max="9" width="9.81640625" style="1" bestFit="1" customWidth="1"/>
    <col min="10" max="10" width="17.7265625" style="1" bestFit="1" customWidth="1"/>
    <col min="11" max="11" width="10.7265625" style="1" customWidth="1"/>
    <col min="12" max="12" width="14.54296875" style="1" bestFit="1" customWidth="1"/>
    <col min="13" max="13" width="10.7265625" style="1" customWidth="1"/>
    <col min="14" max="14" width="12.26953125" style="1" bestFit="1" customWidth="1"/>
    <col min="15" max="15" width="10.81640625" style="1" bestFit="1" customWidth="1"/>
    <col min="16" max="16" width="15.54296875" style="1" bestFit="1" customWidth="1"/>
    <col min="17" max="16384" width="9.81640625" style="1"/>
  </cols>
  <sheetData>
    <row r="1" spans="1:16" ht="39" customHeight="1">
      <c r="A1" s="664"/>
      <c r="B1" s="664"/>
      <c r="C1" s="664"/>
      <c r="D1" s="664"/>
      <c r="E1" s="664"/>
      <c r="F1" s="664"/>
      <c r="G1" s="664"/>
      <c r="H1" s="664"/>
      <c r="I1" s="664"/>
      <c r="K1" s="2"/>
      <c r="L1" s="2"/>
      <c r="M1" s="2"/>
    </row>
    <row r="2" spans="1:16" ht="15" customHeight="1">
      <c r="A2" s="665"/>
      <c r="B2" s="665"/>
      <c r="C2" s="665"/>
      <c r="D2" s="665"/>
      <c r="E2" s="665"/>
      <c r="F2" s="665"/>
      <c r="G2" s="665"/>
      <c r="H2" s="665"/>
      <c r="I2" s="665"/>
      <c r="J2" s="3"/>
      <c r="K2" s="4"/>
      <c r="L2" s="4"/>
      <c r="M2" s="4"/>
    </row>
    <row r="3" spans="1:16" ht="15" customHeight="1">
      <c r="A3" s="666"/>
      <c r="B3" s="666"/>
      <c r="C3" s="666"/>
      <c r="D3" s="666"/>
      <c r="E3" s="666"/>
      <c r="F3" s="666"/>
      <c r="G3" s="666"/>
      <c r="H3" s="666"/>
      <c r="I3" s="666"/>
      <c r="J3" s="3"/>
      <c r="K3" s="4"/>
      <c r="L3" s="120"/>
      <c r="M3" s="4"/>
    </row>
    <row r="4" spans="1:16" ht="18">
      <c r="A4" s="666"/>
      <c r="B4" s="666"/>
      <c r="C4" s="666"/>
      <c r="D4" s="666"/>
      <c r="E4" s="666"/>
      <c r="F4" s="666"/>
      <c r="G4" s="666"/>
      <c r="H4" s="666"/>
      <c r="I4" s="666"/>
      <c r="J4" s="3"/>
      <c r="K4" s="3"/>
      <c r="L4" s="3"/>
      <c r="M4" s="3"/>
      <c r="N4" s="3"/>
      <c r="O4" s="3"/>
      <c r="P4" s="5"/>
    </row>
    <row r="5" spans="1:16">
      <c r="A5" s="6"/>
      <c r="B5" s="7"/>
      <c r="C5" s="6"/>
      <c r="D5" s="6"/>
      <c r="E5" s="6"/>
      <c r="F5" s="7"/>
      <c r="G5" s="7"/>
      <c r="H5" s="7"/>
      <c r="I5" s="6"/>
      <c r="J5" s="7"/>
      <c r="K5" s="8"/>
      <c r="L5" s="8"/>
      <c r="M5" s="9"/>
    </row>
    <row r="6" spans="1:16">
      <c r="A6" s="10"/>
      <c r="B6" s="10"/>
      <c r="C6" s="660" t="str">
        <f>+'Consolidado Resultados'!C5:H5</f>
        <v>Por el primer trimestre de:</v>
      </c>
      <c r="D6" s="660"/>
      <c r="E6" s="660"/>
      <c r="F6" s="660"/>
      <c r="G6" s="660"/>
      <c r="H6" s="105"/>
      <c r="I6" s="97"/>
      <c r="J6" s="660"/>
      <c r="K6" s="660"/>
      <c r="L6" s="660"/>
      <c r="M6" s="660"/>
      <c r="N6" s="660"/>
    </row>
    <row r="7" spans="1:16">
      <c r="A7" s="5"/>
      <c r="C7" s="41"/>
      <c r="D7" s="5"/>
      <c r="E7" s="5"/>
      <c r="I7" s="5"/>
      <c r="J7" s="96"/>
      <c r="K7" s="30"/>
    </row>
    <row r="8" spans="1:16">
      <c r="A8" s="5" t="s">
        <v>92</v>
      </c>
      <c r="C8" s="65">
        <f>+'Coca-Cola FEMSA'!C8</f>
        <v>49713</v>
      </c>
      <c r="D8" s="5"/>
      <c r="E8" s="65">
        <f>+'Coca-Cola FEMSA'!E8</f>
        <v>51357</v>
      </c>
      <c r="G8" s="19">
        <f>IF((((C8/E8)-1)*100)&gt;=200,"N.A.",(IF((((C8/E8)-1)*100)&lt;=-200,"N.A.",(((C8/E8)-1)*100))))</f>
        <v>-3.2011215608388377</v>
      </c>
      <c r="I8" s="5"/>
      <c r="J8" s="52"/>
      <c r="L8" s="52"/>
      <c r="N8" s="19"/>
    </row>
    <row r="9" spans="1:16">
      <c r="A9" s="5" t="s">
        <v>93</v>
      </c>
      <c r="C9" s="65">
        <f>+C8</f>
        <v>49713</v>
      </c>
      <c r="D9" s="5"/>
      <c r="E9" s="65">
        <f>+E8-C30-C31+C32</f>
        <v>50142.913960972634</v>
      </c>
      <c r="G9" s="19">
        <f>IF((((C9/E9)-1)*100)&gt;=200,"N.A.",(IF((((C9/E9)-1)*100)&lt;=-200,"N.A.",(((C9/E9)-1)*100))))</f>
        <v>-0.85737729823049946</v>
      </c>
      <c r="H9" s="18"/>
      <c r="I9" s="5"/>
      <c r="J9" s="52"/>
      <c r="L9" s="52"/>
      <c r="N9" s="19"/>
    </row>
    <row r="10" spans="1:16">
      <c r="D10" s="5"/>
      <c r="E10" s="5"/>
      <c r="I10" s="5"/>
      <c r="N10" s="5"/>
    </row>
    <row r="11" spans="1:16">
      <c r="A11" s="5" t="s">
        <v>94</v>
      </c>
      <c r="C11" s="65">
        <f>+'Coca-Cola FEMSA'!$C$14</f>
        <v>5883</v>
      </c>
      <c r="D11" s="23"/>
      <c r="E11" s="65">
        <f>+'Coca-Cola FEMSA'!$E$14</f>
        <v>6090</v>
      </c>
      <c r="G11" s="19">
        <f>IF((((C11/E11)-1)*100)&gt;=200,"N.A.",(IF((((C11/E11)-1)*100)&lt;=-200,"N.A.",(((C11/E11)-1)*100))))</f>
        <v>-3.3990147783251268</v>
      </c>
      <c r="I11" s="5"/>
      <c r="J11" s="52"/>
      <c r="L11" s="52" t="s">
        <v>194</v>
      </c>
      <c r="N11" s="19"/>
    </row>
    <row r="12" spans="1:16">
      <c r="A12" s="5" t="s">
        <v>95</v>
      </c>
      <c r="C12" s="109">
        <f>+$C$11</f>
        <v>5883</v>
      </c>
      <c r="D12" s="52"/>
      <c r="E12" s="109">
        <f>+$E$11-$D$30-$D$31+$D$32</f>
        <v>6479.3275860118938</v>
      </c>
      <c r="G12" s="19">
        <f>IF((((C12/E12)-1)*100)&gt;=200,"N.A.",(IF((((C12/E12)-1)*100)&lt;=-200,"N.A.",(((C12/E12)-1)*100))))</f>
        <v>-9.2035412331874511</v>
      </c>
      <c r="H12" s="18"/>
      <c r="J12" s="65">
        <f>+'Coca-Cola FEMSA'!$C$14</f>
        <v>5883</v>
      </c>
      <c r="K12" s="23"/>
      <c r="L12" s="65">
        <f>+'Coca-Cola FEMSA'!$E$14</f>
        <v>6090</v>
      </c>
      <c r="M12" s="5"/>
      <c r="N12" s="19">
        <f>IF((((J12/L12)-1)*100)&gt;=200,"N.A.",(IF((((J12/L12)-1)*100)&lt;=-200,"N.A.",(((J12/L12)-1)*100))))</f>
        <v>-3.3990147783251268</v>
      </c>
    </row>
    <row r="13" spans="1:16">
      <c r="E13" s="33"/>
      <c r="J13" s="109">
        <f>+$C$11</f>
        <v>5883</v>
      </c>
      <c r="K13" s="52"/>
      <c r="L13" s="109">
        <f>+$E$11-$D$30</f>
        <v>6434.7908509755935</v>
      </c>
      <c r="M13" s="5"/>
      <c r="N13" s="19">
        <f>IF((((J13/L13)-1)*100)&gt;=200,"N.A.",(IF((((J13/L13)-1)*100)&lt;=-200,"N.A.",(((J13/L13)-1)*100))))</f>
        <v>-8.5751171056621889</v>
      </c>
    </row>
    <row r="14" spans="1:16">
      <c r="A14" s="5" t="s">
        <v>58</v>
      </c>
      <c r="C14" s="110">
        <f>+'Coca-Cola FEMSA'!C17</f>
        <v>8706</v>
      </c>
      <c r="D14" s="42"/>
      <c r="E14" s="109">
        <f>+'Coca-Cola FEMSA'!E17</f>
        <v>9554</v>
      </c>
      <c r="F14" s="18"/>
      <c r="G14" s="19">
        <f>IF((((C14/E14)-1)*100)&gt;=200,"N.A.",(IF((((C14/E14)-1)*100)&lt;=-200,"N.A.",(((C14/E14)-1)*100))))</f>
        <v>-8.87586351266485</v>
      </c>
      <c r="H14" s="18"/>
      <c r="J14" s="52"/>
      <c r="L14" s="52"/>
      <c r="N14" s="19"/>
    </row>
    <row r="15" spans="1:16">
      <c r="A15" s="5" t="s">
        <v>96</v>
      </c>
      <c r="C15" s="110">
        <f>+C14</f>
        <v>8706</v>
      </c>
      <c r="E15" s="109">
        <f>+E14-E30-E31+E32</f>
        <v>9223.6825279777204</v>
      </c>
      <c r="G15" s="19">
        <f>IF((((C15/E15)-1)*100)&gt;=200,"N.A.",(IF((((C15/E15)-1)*100)&lt;=-200,"N.A.",(((C15/E15)-1)*100))))</f>
        <v>-5.6125362772131542</v>
      </c>
      <c r="H15" s="18"/>
      <c r="J15" s="52"/>
      <c r="L15" s="52"/>
      <c r="N15" s="19"/>
    </row>
    <row r="16" spans="1:16">
      <c r="C16" s="108"/>
      <c r="J16" s="33"/>
      <c r="K16" s="52"/>
      <c r="L16" s="33"/>
    </row>
    <row r="17" spans="1:14">
      <c r="A17" s="5" t="s">
        <v>187</v>
      </c>
      <c r="C17" s="52">
        <f>+'Consolidado Resultados'!C7</f>
        <v>115337</v>
      </c>
      <c r="E17" s="52">
        <f>+'Consolidado Resultados'!E7</f>
        <v>110862</v>
      </c>
      <c r="G17" s="19">
        <f>IF((((C17/E17)-1)*100)&gt;=200,"N.A.",(IF((((C17/E17)-1)*100)&lt;=-200,"N.A.",(((C17/E17)-1)*100))))</f>
        <v>4.0365499449766418</v>
      </c>
    </row>
    <row r="18" spans="1:14">
      <c r="A18" s="5" t="s">
        <v>188</v>
      </c>
      <c r="B18" s="39"/>
      <c r="C18" s="109">
        <f>+C17</f>
        <v>115337</v>
      </c>
      <c r="D18" s="38"/>
      <c r="E18" s="109">
        <f>+E17-C30-C31+C32</f>
        <v>109647.91396097264</v>
      </c>
      <c r="F18" s="39"/>
      <c r="G18" s="19">
        <f>IF((((C18/E18)-1)*100)&gt;=200,"N.A.",(IF((((C18/E18)-1)*100)&lt;=-200,"N.A.",(((C18/E18)-1)*100))))</f>
        <v>5.188503669164457</v>
      </c>
      <c r="H18" s="39"/>
      <c r="I18" s="38"/>
      <c r="J18" s="38"/>
      <c r="K18" s="38"/>
      <c r="L18" s="38"/>
      <c r="M18" s="38"/>
      <c r="N18" s="38"/>
    </row>
    <row r="19" spans="1:14">
      <c r="B19" s="39"/>
      <c r="C19" s="109"/>
      <c r="D19" s="38"/>
      <c r="E19" s="109"/>
      <c r="F19" s="39"/>
      <c r="H19" s="39"/>
      <c r="I19" s="38"/>
      <c r="J19" s="109"/>
      <c r="K19" s="38"/>
      <c r="L19" s="109"/>
      <c r="M19" s="38"/>
      <c r="N19" s="103"/>
    </row>
    <row r="20" spans="1:14">
      <c r="A20" s="5" t="s">
        <v>65</v>
      </c>
      <c r="B20" s="39"/>
      <c r="C20" s="109">
        <f>+'Consolidado Resultados'!C13</f>
        <v>8412</v>
      </c>
      <c r="D20" s="38"/>
      <c r="E20" s="109">
        <f>+'Consolidado Resultados'!E13</f>
        <v>8093</v>
      </c>
      <c r="F20" s="39"/>
      <c r="G20" s="19">
        <f>IF((((C20/E20)-1)*100)&gt;=200,"N.A.",(IF((((C20/E20)-1)*100)&lt;=-200,"N.A.",(((C20/E20)-1)*100))))</f>
        <v>3.9416779933275636</v>
      </c>
      <c r="H20" s="39"/>
      <c r="I20" s="38"/>
      <c r="J20" s="109"/>
      <c r="K20" s="38"/>
      <c r="L20" s="109"/>
      <c r="M20" s="38"/>
      <c r="N20" s="103"/>
    </row>
    <row r="21" spans="1:14">
      <c r="A21" s="5" t="s">
        <v>189</v>
      </c>
      <c r="B21" s="39"/>
      <c r="C21" s="106">
        <f>+C20</f>
        <v>8412</v>
      </c>
      <c r="D21" s="38"/>
      <c r="E21" s="106">
        <f>+E20-D30-D31+D32</f>
        <v>8482.3275860118956</v>
      </c>
      <c r="F21" s="39"/>
      <c r="G21" s="19">
        <f>IF((((C21/E21)-1)*100)&gt;=200,"N.A.",(IF((((C21/E21)-1)*100)&lt;=-200,"N.A.",(((C21/E21)-1)*100))))</f>
        <v>-0.82910716779993621</v>
      </c>
      <c r="H21" s="39"/>
      <c r="I21" s="38"/>
      <c r="J21" s="106"/>
      <c r="K21" s="38"/>
      <c r="L21" s="38"/>
      <c r="M21" s="38"/>
      <c r="N21" s="38"/>
    </row>
    <row r="22" spans="1:14">
      <c r="B22" s="39"/>
      <c r="C22" s="38"/>
      <c r="D22" s="38"/>
      <c r="E22" s="38"/>
      <c r="F22" s="39"/>
      <c r="H22" s="39"/>
      <c r="I22" s="38"/>
      <c r="J22" s="38"/>
      <c r="K22" s="38"/>
      <c r="L22" s="38"/>
      <c r="M22" s="38"/>
      <c r="N22" s="38"/>
    </row>
    <row r="23" spans="1:14">
      <c r="A23" s="5" t="s">
        <v>190</v>
      </c>
      <c r="B23" s="39"/>
      <c r="C23" s="109">
        <f>+'Consolidado Resultados'!C32</f>
        <v>13006</v>
      </c>
      <c r="D23" s="38"/>
      <c r="E23" s="109">
        <f>+'Consolidado Resultados'!E32</f>
        <v>13175</v>
      </c>
      <c r="F23" s="39"/>
      <c r="G23" s="19">
        <f>IF((((C23/E23)-1)*100)&gt;=200,"N.A.",(IF((((C23/E23)-1)*100)&lt;=-200,"N.A.",(((C23/E23)-1)*100))))</f>
        <v>-1.2827324478178359</v>
      </c>
      <c r="H23" s="44"/>
      <c r="I23" s="44"/>
      <c r="J23" s="109"/>
      <c r="K23" s="38"/>
      <c r="L23" s="109"/>
      <c r="M23" s="38"/>
      <c r="N23" s="103"/>
    </row>
    <row r="24" spans="1:14">
      <c r="A24" s="5" t="s">
        <v>191</v>
      </c>
      <c r="B24" s="39"/>
      <c r="C24" s="109">
        <f>+C23</f>
        <v>13006</v>
      </c>
      <c r="D24" s="38"/>
      <c r="E24" s="109">
        <f>+E23-E30-E31+E32</f>
        <v>12844.68252797772</v>
      </c>
      <c r="F24" s="39"/>
      <c r="G24" s="19">
        <f>IF((((C24/E24)-1)*100)&gt;=200,"N.A.",(IF((((C24/E24)-1)*100)&lt;=-200,"N.A.",(((C24/E24)-1)*100))))</f>
        <v>1.2559085961907135</v>
      </c>
      <c r="H24" s="44"/>
      <c r="I24" s="143"/>
      <c r="J24" s="109"/>
      <c r="K24" s="38"/>
      <c r="L24" s="106"/>
      <c r="M24" s="38"/>
      <c r="N24" s="103"/>
    </row>
    <row r="25" spans="1:14">
      <c r="A25" s="38"/>
      <c r="B25" s="39"/>
      <c r="C25" s="106"/>
      <c r="D25" s="38"/>
      <c r="E25" s="106"/>
      <c r="F25" s="39"/>
      <c r="G25" s="39"/>
      <c r="H25" s="44"/>
      <c r="I25" s="143"/>
      <c r="J25" s="106"/>
      <c r="K25" s="38"/>
      <c r="L25" s="38"/>
      <c r="M25" s="38"/>
      <c r="N25" s="38"/>
    </row>
    <row r="26" spans="1:14">
      <c r="A26" s="38"/>
      <c r="B26" s="39"/>
      <c r="C26" s="106"/>
      <c r="D26" s="38"/>
      <c r="E26" s="38"/>
      <c r="F26" s="39"/>
      <c r="G26" s="39"/>
      <c r="H26" s="44"/>
      <c r="I26" s="143"/>
      <c r="J26" s="106"/>
      <c r="K26" s="38"/>
      <c r="L26" s="38"/>
      <c r="M26" s="38"/>
      <c r="N26" s="38"/>
    </row>
    <row r="27" spans="1:14">
      <c r="A27" s="39"/>
      <c r="B27" s="39"/>
      <c r="C27" s="106"/>
      <c r="D27" s="38"/>
      <c r="E27" s="106"/>
      <c r="F27" s="39"/>
      <c r="G27" s="103"/>
      <c r="H27" s="44"/>
      <c r="I27" s="44"/>
      <c r="J27" s="106"/>
      <c r="K27" s="38"/>
      <c r="L27" s="38"/>
      <c r="M27" s="38"/>
      <c r="N27" s="103"/>
    </row>
    <row r="28" spans="1:14">
      <c r="A28" s="140">
        <v>2017</v>
      </c>
      <c r="C28" s="142" t="s">
        <v>110</v>
      </c>
      <c r="D28" s="142" t="s">
        <v>111</v>
      </c>
      <c r="E28" s="142" t="s">
        <v>83</v>
      </c>
      <c r="K28" s="52"/>
      <c r="L28" s="52"/>
      <c r="M28" s="52"/>
    </row>
    <row r="29" spans="1:14">
      <c r="C29" s="52"/>
      <c r="D29" s="139"/>
      <c r="E29" s="139"/>
      <c r="K29" s="52"/>
      <c r="L29" s="52"/>
      <c r="M29" s="52"/>
    </row>
    <row r="30" spans="1:14">
      <c r="A30" s="1" t="s">
        <v>186</v>
      </c>
      <c r="C30" s="52">
        <v>2868.6861725427707</v>
      </c>
      <c r="D30" s="52">
        <v>-344.79085097559351</v>
      </c>
      <c r="E30" s="52">
        <v>573.50156414161381</v>
      </c>
    </row>
    <row r="31" spans="1:14">
      <c r="A31" s="1" t="s">
        <v>160</v>
      </c>
      <c r="C31" s="52">
        <v>3601.0739343872042</v>
      </c>
      <c r="D31" s="52">
        <v>228.75653436594303</v>
      </c>
      <c r="E31" s="52">
        <v>599.5965942051439</v>
      </c>
    </row>
    <row r="32" spans="1:14">
      <c r="A32" s="1" t="s">
        <v>174</v>
      </c>
      <c r="C32" s="52">
        <v>5255.6740679026097</v>
      </c>
      <c r="D32" s="139">
        <v>273.29326940224399</v>
      </c>
      <c r="E32" s="139">
        <v>842.78068632447798</v>
      </c>
    </row>
    <row r="33" spans="1:14">
      <c r="A33" s="141"/>
      <c r="C33" s="142"/>
      <c r="D33" s="142"/>
      <c r="E33" s="142"/>
      <c r="I33" s="141"/>
      <c r="J33" s="5"/>
      <c r="K33" s="142"/>
      <c r="L33" s="142"/>
      <c r="M33" s="142"/>
    </row>
    <row r="34" spans="1:14">
      <c r="C34" s="139"/>
      <c r="D34" s="139"/>
      <c r="E34" s="139"/>
      <c r="J34" s="5"/>
      <c r="K34" s="139"/>
      <c r="L34" s="139"/>
      <c r="M34" s="139"/>
    </row>
    <row r="35" spans="1:14">
      <c r="K35" s="52"/>
      <c r="L35" s="52"/>
      <c r="M35" s="52"/>
    </row>
    <row r="36" spans="1:14">
      <c r="K36" s="52"/>
      <c r="L36" s="52"/>
      <c r="M36" s="52"/>
    </row>
    <row r="37" spans="1:14">
      <c r="N37" s="101"/>
    </row>
    <row r="38" spans="1:14">
      <c r="M38" s="14"/>
      <c r="N38" s="14"/>
    </row>
    <row r="39" spans="1:14">
      <c r="N39" s="14"/>
    </row>
    <row r="1048529" spans="3:3">
      <c r="C1048529" s="111"/>
    </row>
  </sheetData>
  <mergeCells count="6">
    <mergeCell ref="J6:N6"/>
    <mergeCell ref="A1:I1"/>
    <mergeCell ref="A2:I2"/>
    <mergeCell ref="A3:I3"/>
    <mergeCell ref="A4:I4"/>
    <mergeCell ref="C6:G6"/>
  </mergeCells>
  <printOptions horizontalCentered="1"/>
  <pageMargins left="0.43307086614173229" right="0.31496062992125984" top="0.78740157480314965" bottom="0.23622047244094491" header="0" footer="0"/>
  <pageSetup scale="44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4337" r:id="rId4">
          <objectPr defaultSize="0" autoPict="0" r:id="rId5">
            <anchor moveWithCells="1" sizeWithCells="1">
              <from>
                <xdr:col>4</xdr:col>
                <xdr:colOff>0</xdr:colOff>
                <xdr:row>6</xdr:row>
                <xdr:rowOff>0</xdr:rowOff>
              </from>
              <to>
                <xdr:col>4</xdr:col>
                <xdr:colOff>0</xdr:colOff>
                <xdr:row>6</xdr:row>
                <xdr:rowOff>0</xdr:rowOff>
              </to>
            </anchor>
          </objectPr>
        </oleObject>
      </mc:Choice>
      <mc:Fallback>
        <oleObject progId="Word.Picture.8" shapeId="14337" r:id="rId4"/>
      </mc:Fallback>
    </mc:AlternateContent>
    <mc:AlternateContent xmlns:mc="http://schemas.openxmlformats.org/markup-compatibility/2006">
      <mc:Choice Requires="x14">
        <oleObject progId="Word.Picture.8" shapeId="14338" r:id="rId6">
          <objectPr defaultSize="0" autoPict="0" r:id="rId5">
            <anchor moveWithCells="1" siz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0</xdr:colOff>
                <xdr:row>6</xdr:row>
                <xdr:rowOff>0</xdr:rowOff>
              </to>
            </anchor>
          </objectPr>
        </oleObject>
      </mc:Choice>
      <mc:Fallback>
        <oleObject progId="Word.Picture.8" shapeId="1433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zoomScaleSheetLayoutView="130" workbookViewId="0">
      <selection sqref="A1:H1"/>
    </sheetView>
  </sheetViews>
  <sheetFormatPr defaultColWidth="9.81640625" defaultRowHeight="10.5"/>
  <cols>
    <col min="1" max="1" width="42.7265625" style="316" customWidth="1"/>
    <col min="2" max="2" width="1.7265625" style="217" customWidth="1"/>
    <col min="3" max="5" width="7.7265625" style="214" customWidth="1"/>
    <col min="6" max="7" width="7.7265625" style="217" customWidth="1"/>
    <col min="8" max="8" width="2.7265625" style="214" customWidth="1"/>
    <col min="9" max="16384" width="9.81640625" style="214"/>
  </cols>
  <sheetData>
    <row r="1" spans="1:8" ht="11.15" customHeight="1">
      <c r="A1" s="651" t="s">
        <v>162</v>
      </c>
      <c r="B1" s="651"/>
      <c r="C1" s="651"/>
      <c r="D1" s="651"/>
      <c r="E1" s="651"/>
      <c r="F1" s="651"/>
      <c r="G1" s="651"/>
      <c r="H1" s="651"/>
    </row>
    <row r="2" spans="1:8" ht="11.15" customHeight="1">
      <c r="A2" s="655" t="s">
        <v>19</v>
      </c>
      <c r="B2" s="655"/>
      <c r="C2" s="655"/>
      <c r="D2" s="655"/>
      <c r="E2" s="655"/>
      <c r="F2" s="655"/>
      <c r="G2" s="655"/>
      <c r="H2" s="655"/>
    </row>
    <row r="3" spans="1:8" ht="11.15" customHeight="1">
      <c r="A3" s="654" t="s">
        <v>2</v>
      </c>
      <c r="B3" s="654"/>
      <c r="C3" s="654"/>
      <c r="D3" s="654"/>
      <c r="E3" s="654"/>
      <c r="F3" s="654"/>
      <c r="G3" s="654"/>
      <c r="H3" s="654"/>
    </row>
    <row r="4" spans="1:8" ht="11.15" customHeight="1">
      <c r="A4" s="311"/>
      <c r="B4" s="198"/>
      <c r="C4" s="197"/>
      <c r="D4" s="197"/>
      <c r="E4" s="199"/>
      <c r="F4" s="198"/>
      <c r="G4" s="198"/>
      <c r="H4" s="197"/>
    </row>
    <row r="5" spans="1:8" s="217" customFormat="1" ht="15" customHeight="1">
      <c r="A5" s="312"/>
      <c r="B5" s="215"/>
      <c r="C5" s="652" t="s">
        <v>117</v>
      </c>
      <c r="D5" s="652"/>
      <c r="E5" s="652"/>
      <c r="F5" s="652"/>
      <c r="G5" s="652"/>
      <c r="H5" s="233"/>
    </row>
    <row r="6" spans="1:8" s="231" customFormat="1" ht="15" customHeight="1">
      <c r="A6" s="243"/>
      <c r="B6" s="228"/>
      <c r="C6" s="230">
        <v>2018</v>
      </c>
      <c r="D6" s="229" t="s">
        <v>3</v>
      </c>
      <c r="E6" s="230">
        <v>2017</v>
      </c>
      <c r="F6" s="229" t="s">
        <v>3</v>
      </c>
      <c r="G6" s="228" t="s">
        <v>84</v>
      </c>
      <c r="H6" s="229"/>
    </row>
    <row r="7" spans="1:8" ht="13" customHeight="1">
      <c r="A7" s="166" t="s">
        <v>121</v>
      </c>
      <c r="B7" s="150"/>
      <c r="C7" s="263">
        <v>38806</v>
      </c>
      <c r="D7" s="264">
        <v>100</v>
      </c>
      <c r="E7" s="263">
        <v>34070</v>
      </c>
      <c r="F7" s="264">
        <v>100</v>
      </c>
      <c r="G7" s="264">
        <v>13.900792486058112</v>
      </c>
      <c r="H7" s="443"/>
    </row>
    <row r="8" spans="1:8" ht="13" customHeight="1">
      <c r="A8" s="244" t="s">
        <v>5</v>
      </c>
      <c r="B8" s="150"/>
      <c r="C8" s="585">
        <v>24832</v>
      </c>
      <c r="D8" s="266">
        <v>64</v>
      </c>
      <c r="E8" s="585">
        <v>21934</v>
      </c>
      <c r="F8" s="266">
        <v>64.400000000000006</v>
      </c>
      <c r="G8" s="266">
        <v>13.212364365824758</v>
      </c>
      <c r="H8" s="443"/>
    </row>
    <row r="9" spans="1:8" ht="13" customHeight="1">
      <c r="A9" s="245" t="s">
        <v>6</v>
      </c>
      <c r="B9" s="150"/>
      <c r="C9" s="586">
        <v>13974</v>
      </c>
      <c r="D9" s="268">
        <v>36</v>
      </c>
      <c r="E9" s="586">
        <v>12136</v>
      </c>
      <c r="F9" s="268">
        <v>35.6</v>
      </c>
      <c r="G9" s="268">
        <v>15.145023071852348</v>
      </c>
      <c r="H9" s="443"/>
    </row>
    <row r="10" spans="1:8" ht="13" customHeight="1">
      <c r="A10" s="246" t="s">
        <v>30</v>
      </c>
      <c r="B10" s="218"/>
      <c r="C10" s="587">
        <v>867</v>
      </c>
      <c r="D10" s="269">
        <v>2.2000000000000002</v>
      </c>
      <c r="E10" s="587">
        <v>775</v>
      </c>
      <c r="F10" s="269">
        <v>2.2999999999999998</v>
      </c>
      <c r="G10" s="269">
        <v>11.870967741935479</v>
      </c>
      <c r="H10" s="443"/>
    </row>
    <row r="11" spans="1:8" ht="13" customHeight="1">
      <c r="A11" s="247" t="s">
        <v>31</v>
      </c>
      <c r="B11" s="218"/>
      <c r="C11" s="263">
        <v>11165</v>
      </c>
      <c r="D11" s="264">
        <v>28.799999999999997</v>
      </c>
      <c r="E11" s="263">
        <v>9764</v>
      </c>
      <c r="F11" s="264">
        <v>28.600000000000005</v>
      </c>
      <c r="G11" s="264">
        <v>14.34862761163458</v>
      </c>
      <c r="H11" s="443"/>
    </row>
    <row r="12" spans="1:8" ht="13" customHeight="1">
      <c r="A12" s="244" t="s">
        <v>69</v>
      </c>
      <c r="B12" s="150"/>
      <c r="C12" s="585">
        <v>69</v>
      </c>
      <c r="D12" s="266">
        <v>0.2</v>
      </c>
      <c r="E12" s="585">
        <v>68</v>
      </c>
      <c r="F12" s="266">
        <v>0.2</v>
      </c>
      <c r="G12" s="266">
        <v>1.4705882352941124</v>
      </c>
      <c r="H12" s="443"/>
    </row>
    <row r="13" spans="1:8" s="220" customFormat="1" ht="13" customHeight="1">
      <c r="A13" s="248" t="s">
        <v>66</v>
      </c>
      <c r="B13" s="219"/>
      <c r="C13" s="597">
        <v>1873</v>
      </c>
      <c r="D13" s="268">
        <v>4.8</v>
      </c>
      <c r="E13" s="597">
        <v>1529</v>
      </c>
      <c r="F13" s="268">
        <v>4.5</v>
      </c>
      <c r="G13" s="268">
        <v>22.49836494440811</v>
      </c>
      <c r="H13" s="430"/>
    </row>
    <row r="14" spans="1:8" ht="13" customHeight="1">
      <c r="A14" s="249" t="s">
        <v>14</v>
      </c>
      <c r="C14" s="587">
        <v>1171</v>
      </c>
      <c r="D14" s="269">
        <v>3</v>
      </c>
      <c r="E14" s="587">
        <v>1014</v>
      </c>
      <c r="F14" s="269">
        <v>3</v>
      </c>
      <c r="G14" s="269">
        <v>15.483234714003945</v>
      </c>
      <c r="H14" s="430"/>
    </row>
    <row r="15" spans="1:8" ht="13" customHeight="1">
      <c r="A15" s="250" t="s">
        <v>70</v>
      </c>
      <c r="B15" s="150"/>
      <c r="C15" s="600">
        <v>122</v>
      </c>
      <c r="D15" s="272">
        <v>0.39999999999999947</v>
      </c>
      <c r="E15" s="600">
        <v>117</v>
      </c>
      <c r="F15" s="272">
        <v>0.29999999999999982</v>
      </c>
      <c r="G15" s="272">
        <v>4.2735042735042805</v>
      </c>
      <c r="H15" s="430"/>
    </row>
    <row r="16" spans="1:8" ht="13" customHeight="1">
      <c r="A16" s="251" t="s">
        <v>124</v>
      </c>
      <c r="B16" s="150"/>
      <c r="C16" s="587">
        <v>3166</v>
      </c>
      <c r="D16" s="269">
        <v>8.1999999999999993</v>
      </c>
      <c r="E16" s="587">
        <v>2660</v>
      </c>
      <c r="F16" s="269">
        <v>7.8</v>
      </c>
      <c r="G16" s="269">
        <v>19.022556390977453</v>
      </c>
      <c r="H16" s="443"/>
    </row>
    <row r="17" spans="1:8" s="222" customFormat="1" ht="13" customHeight="1" thickBot="1">
      <c r="A17" s="252" t="s">
        <v>15</v>
      </c>
      <c r="B17" s="236"/>
      <c r="C17" s="592">
        <v>1503</v>
      </c>
      <c r="D17" s="273"/>
      <c r="E17" s="592">
        <v>1625</v>
      </c>
      <c r="F17" s="481"/>
      <c r="G17" s="274">
        <v>-7.5076923076923041</v>
      </c>
      <c r="H17" s="388"/>
    </row>
    <row r="18" spans="1:8" ht="11.15" customHeight="1">
      <c r="A18" s="253"/>
      <c r="B18" s="150"/>
      <c r="C18" s="279"/>
      <c r="D18" s="280"/>
      <c r="E18" s="279"/>
      <c r="F18" s="281"/>
      <c r="G18" s="282"/>
      <c r="H18" s="284"/>
    </row>
    <row r="19" spans="1:8" s="217" customFormat="1" ht="15" customHeight="1">
      <c r="A19" s="379" t="s">
        <v>32</v>
      </c>
      <c r="B19" s="150"/>
      <c r="C19" s="288"/>
      <c r="D19" s="286"/>
      <c r="E19" s="288"/>
      <c r="F19" s="287"/>
      <c r="G19" s="287"/>
      <c r="H19" s="287"/>
    </row>
    <row r="20" spans="1:8" s="485" customFormat="1" ht="13" customHeight="1">
      <c r="A20" s="395" t="s">
        <v>33</v>
      </c>
      <c r="B20" s="484"/>
      <c r="C20" s="295">
        <v>16763</v>
      </c>
      <c r="D20" s="289"/>
      <c r="E20" s="295">
        <v>15401</v>
      </c>
      <c r="F20" s="290"/>
      <c r="G20" s="396">
        <v>8.8435815856113145</v>
      </c>
      <c r="H20" s="482"/>
    </row>
    <row r="21" spans="1:8" ht="13" customHeight="1">
      <c r="A21" s="256" t="s">
        <v>98</v>
      </c>
      <c r="B21" s="224"/>
      <c r="C21" s="389"/>
      <c r="D21" s="298"/>
      <c r="E21" s="483"/>
      <c r="F21" s="298"/>
      <c r="G21" s="391" t="e">
        <v>#DIV/0!</v>
      </c>
      <c r="H21" s="293"/>
    </row>
    <row r="22" spans="1:8" ht="13" customHeight="1">
      <c r="A22" s="398" t="s">
        <v>115</v>
      </c>
      <c r="B22" s="224"/>
      <c r="C22" s="295">
        <v>237</v>
      </c>
      <c r="D22" s="296"/>
      <c r="E22" s="295">
        <v>176</v>
      </c>
      <c r="F22" s="399"/>
      <c r="G22" s="394">
        <v>34.659090909090921</v>
      </c>
      <c r="H22" s="293"/>
    </row>
    <row r="23" spans="1:8" ht="13" customHeight="1">
      <c r="A23" s="397" t="s">
        <v>114</v>
      </c>
      <c r="B23" s="224"/>
      <c r="C23" s="601">
        <v>1362</v>
      </c>
      <c r="D23" s="298"/>
      <c r="E23" s="601">
        <v>1203</v>
      </c>
      <c r="F23" s="293"/>
      <c r="G23" s="291">
        <v>13.216957605985048</v>
      </c>
      <c r="H23" s="390"/>
    </row>
    <row r="24" spans="1:8" ht="13" customHeight="1">
      <c r="A24" s="256"/>
      <c r="B24" s="224"/>
      <c r="C24" s="426"/>
      <c r="D24" s="285"/>
      <c r="E24" s="426"/>
      <c r="F24" s="267"/>
      <c r="G24" s="267"/>
      <c r="H24" s="390"/>
    </row>
    <row r="25" spans="1:8" ht="13" customHeight="1">
      <c r="A25" s="257" t="s">
        <v>161</v>
      </c>
      <c r="B25" s="223"/>
      <c r="C25" s="602"/>
      <c r="D25" s="390"/>
      <c r="E25" s="602"/>
      <c r="F25" s="390"/>
      <c r="G25" s="275"/>
      <c r="H25" s="390"/>
    </row>
    <row r="26" spans="1:8" ht="13" customHeight="1">
      <c r="A26" s="400" t="s">
        <v>34</v>
      </c>
      <c r="B26" s="223"/>
      <c r="C26" s="292">
        <v>728.96624170060079</v>
      </c>
      <c r="D26" s="269"/>
      <c r="E26" s="292">
        <v>677.81833547257736</v>
      </c>
      <c r="F26" s="269"/>
      <c r="G26" s="269">
        <v>7.54596084987329</v>
      </c>
      <c r="H26" s="390"/>
    </row>
    <row r="27" spans="1:8" s="222" customFormat="1" ht="13" customHeight="1">
      <c r="A27" s="397" t="s">
        <v>122</v>
      </c>
      <c r="B27" s="224"/>
      <c r="C27" s="302">
        <v>21.868130669923239</v>
      </c>
      <c r="D27" s="265"/>
      <c r="E27" s="302">
        <v>21.365164863921841</v>
      </c>
      <c r="F27" s="265"/>
      <c r="G27" s="265">
        <v>2.3541395968852408</v>
      </c>
      <c r="H27" s="390"/>
    </row>
    <row r="28" spans="1:8" ht="13" customHeight="1" thickBot="1">
      <c r="A28" s="401" t="s">
        <v>123</v>
      </c>
      <c r="B28" s="386"/>
      <c r="C28" s="599">
        <v>33.33463900978051</v>
      </c>
      <c r="D28" s="278"/>
      <c r="E28" s="599">
        <v>31.725396915479518</v>
      </c>
      <c r="F28" s="278"/>
      <c r="G28" s="278">
        <v>5.0724096489264348</v>
      </c>
      <c r="H28" s="390"/>
    </row>
    <row r="29" spans="1:8" ht="11.15" customHeight="1"/>
    <row r="30" spans="1:8" ht="11.15" customHeight="1">
      <c r="A30" s="226"/>
      <c r="B30" s="226"/>
      <c r="C30" s="226"/>
      <c r="D30" s="226"/>
      <c r="E30" s="226"/>
      <c r="F30" s="226"/>
      <c r="G30" s="226"/>
      <c r="H30" s="226"/>
    </row>
    <row r="31" spans="1:8" ht="22" customHeight="1">
      <c r="A31" s="667" t="s">
        <v>175</v>
      </c>
      <c r="B31" s="667"/>
      <c r="C31" s="667"/>
      <c r="D31" s="667"/>
      <c r="E31" s="667"/>
      <c r="F31" s="667"/>
      <c r="G31" s="667"/>
      <c r="H31" s="387"/>
    </row>
    <row r="32" spans="1:8" ht="20.25" customHeight="1"/>
  </sheetData>
  <mergeCells count="5">
    <mergeCell ref="A31:G31"/>
    <mergeCell ref="C5:G5"/>
    <mergeCell ref="A2:H2"/>
    <mergeCell ref="A1:H1"/>
    <mergeCell ref="A3:H3"/>
  </mergeCells>
  <pageMargins left="0.19685039370078741" right="0.31496062992125984" top="0.78740157480314965" bottom="0.2362204724409449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Normal="100" zoomScaleSheetLayoutView="140" workbookViewId="0">
      <selection sqref="A1:H1"/>
    </sheetView>
  </sheetViews>
  <sheetFormatPr defaultColWidth="9.81640625" defaultRowHeight="10.5"/>
  <cols>
    <col min="1" max="1" width="42.7265625" style="194" customWidth="1"/>
    <col min="2" max="2" width="1.7265625" style="196" customWidth="1"/>
    <col min="3" max="5" width="7.7265625" style="194" customWidth="1"/>
    <col min="6" max="7" width="7.7265625" style="196" customWidth="1"/>
    <col min="8" max="8" width="2.7265625" style="562" customWidth="1"/>
    <col min="9" max="16384" width="9.81640625" style="194"/>
  </cols>
  <sheetData>
    <row r="1" spans="1:8" ht="11.15" customHeight="1">
      <c r="A1" s="651" t="s">
        <v>163</v>
      </c>
      <c r="B1" s="651"/>
      <c r="C1" s="651"/>
      <c r="D1" s="651"/>
      <c r="E1" s="651"/>
      <c r="F1" s="651"/>
      <c r="G1" s="651"/>
      <c r="H1" s="651"/>
    </row>
    <row r="2" spans="1:8" ht="11.15" customHeight="1">
      <c r="A2" s="655" t="s">
        <v>19</v>
      </c>
      <c r="B2" s="655"/>
      <c r="C2" s="655"/>
      <c r="D2" s="655"/>
      <c r="E2" s="655"/>
      <c r="F2" s="655"/>
      <c r="G2" s="655"/>
      <c r="H2" s="655"/>
    </row>
    <row r="3" spans="1:8" ht="11.15" customHeight="1">
      <c r="A3" s="654" t="s">
        <v>2</v>
      </c>
      <c r="B3" s="654"/>
      <c r="C3" s="654"/>
      <c r="D3" s="654"/>
      <c r="E3" s="654"/>
      <c r="F3" s="654"/>
      <c r="G3" s="654"/>
      <c r="H3" s="654"/>
    </row>
    <row r="4" spans="1:8" ht="11.15" customHeight="1">
      <c r="A4" s="211"/>
      <c r="B4" s="211"/>
      <c r="C4" s="211"/>
      <c r="D4" s="211"/>
      <c r="E4" s="211"/>
      <c r="F4" s="211"/>
      <c r="G4" s="211"/>
      <c r="H4" s="195"/>
    </row>
    <row r="5" spans="1:8" s="196" customFormat="1" ht="15" customHeight="1">
      <c r="A5" s="201"/>
      <c r="B5" s="201"/>
      <c r="C5" s="669" t="s">
        <v>117</v>
      </c>
      <c r="D5" s="669"/>
      <c r="E5" s="669"/>
      <c r="F5" s="669"/>
      <c r="G5" s="669"/>
      <c r="H5" s="556"/>
    </row>
    <row r="6" spans="1:8" s="329" customFormat="1" ht="15" customHeight="1">
      <c r="A6" s="326"/>
      <c r="B6" s="326"/>
      <c r="C6" s="327">
        <v>2018</v>
      </c>
      <c r="D6" s="328" t="s">
        <v>3</v>
      </c>
      <c r="E6" s="327">
        <v>2017</v>
      </c>
      <c r="F6" s="328" t="s">
        <v>3</v>
      </c>
      <c r="G6" s="326" t="s">
        <v>84</v>
      </c>
      <c r="H6" s="557"/>
    </row>
    <row r="7" spans="1:8" ht="13" customHeight="1">
      <c r="A7" s="362" t="s">
        <v>121</v>
      </c>
      <c r="B7" s="146"/>
      <c r="C7" s="590">
        <v>12454</v>
      </c>
      <c r="D7" s="332">
        <v>100</v>
      </c>
      <c r="E7" s="590">
        <v>12024</v>
      </c>
      <c r="F7" s="332">
        <v>100</v>
      </c>
      <c r="G7" s="332">
        <v>3.5761809713905413</v>
      </c>
      <c r="H7" s="359"/>
    </row>
    <row r="8" spans="1:8" ht="13" customHeight="1">
      <c r="A8" s="363" t="s">
        <v>5</v>
      </c>
      <c r="B8" s="146"/>
      <c r="C8" s="583">
        <v>8758</v>
      </c>
      <c r="D8" s="333">
        <v>70.3</v>
      </c>
      <c r="E8" s="583">
        <v>8610</v>
      </c>
      <c r="F8" s="333">
        <v>71.599999999999994</v>
      </c>
      <c r="G8" s="333">
        <v>1.7189314750290396</v>
      </c>
      <c r="H8" s="356"/>
    </row>
    <row r="9" spans="1:8" ht="13" customHeight="1">
      <c r="A9" s="364" t="s">
        <v>6</v>
      </c>
      <c r="B9" s="146"/>
      <c r="C9" s="603">
        <v>3696</v>
      </c>
      <c r="D9" s="334">
        <v>29.7</v>
      </c>
      <c r="E9" s="603">
        <v>3414</v>
      </c>
      <c r="F9" s="334">
        <v>28.4</v>
      </c>
      <c r="G9" s="334">
        <v>8.2601054481546541</v>
      </c>
      <c r="H9" s="356"/>
    </row>
    <row r="10" spans="1:8" ht="13" customHeight="1">
      <c r="A10" s="365" t="s">
        <v>30</v>
      </c>
      <c r="B10" s="202"/>
      <c r="C10" s="598">
        <v>485</v>
      </c>
      <c r="D10" s="335">
        <v>3.9</v>
      </c>
      <c r="E10" s="598">
        <v>453</v>
      </c>
      <c r="F10" s="335">
        <v>3.8</v>
      </c>
      <c r="G10" s="335">
        <v>7.0640176600441418</v>
      </c>
      <c r="H10" s="558"/>
    </row>
    <row r="11" spans="1:8" ht="13" customHeight="1">
      <c r="A11" s="366" t="s">
        <v>31</v>
      </c>
      <c r="B11" s="202"/>
      <c r="C11" s="590">
        <v>2910</v>
      </c>
      <c r="D11" s="332">
        <v>23.400000000000002</v>
      </c>
      <c r="E11" s="590">
        <v>2700</v>
      </c>
      <c r="F11" s="332">
        <v>22.399999999999995</v>
      </c>
      <c r="G11" s="332">
        <v>7.7777777777777724</v>
      </c>
      <c r="H11" s="356"/>
    </row>
    <row r="12" spans="1:8" ht="13" customHeight="1">
      <c r="A12" s="363" t="s">
        <v>69</v>
      </c>
      <c r="B12" s="146"/>
      <c r="C12" s="583">
        <v>21</v>
      </c>
      <c r="D12" s="333">
        <v>0.2</v>
      </c>
      <c r="E12" s="583">
        <v>10</v>
      </c>
      <c r="F12" s="333">
        <v>0.1</v>
      </c>
      <c r="G12" s="333">
        <v>110.00000000000001</v>
      </c>
      <c r="H12" s="356"/>
    </row>
    <row r="13" spans="1:8" s="204" customFormat="1" ht="13" customHeight="1">
      <c r="A13" s="367" t="s">
        <v>66</v>
      </c>
      <c r="B13" s="203"/>
      <c r="C13" s="604">
        <v>280</v>
      </c>
      <c r="D13" s="334">
        <v>2.2000000000000002</v>
      </c>
      <c r="E13" s="604">
        <v>251</v>
      </c>
      <c r="F13" s="334">
        <v>2.1</v>
      </c>
      <c r="G13" s="338">
        <v>11.553784860557759</v>
      </c>
      <c r="H13" s="359"/>
    </row>
    <row r="14" spans="1:8" ht="13" customHeight="1">
      <c r="A14" s="368" t="s">
        <v>14</v>
      </c>
      <c r="C14" s="598">
        <v>166</v>
      </c>
      <c r="D14" s="335">
        <v>1.3</v>
      </c>
      <c r="E14" s="598">
        <v>161</v>
      </c>
      <c r="F14" s="335">
        <v>1.3</v>
      </c>
      <c r="G14" s="335">
        <v>3.105590062111796</v>
      </c>
      <c r="H14" s="563"/>
    </row>
    <row r="15" spans="1:8" ht="13" customHeight="1">
      <c r="A15" s="369" t="s">
        <v>70</v>
      </c>
      <c r="B15" s="146"/>
      <c r="C15" s="605">
        <v>85</v>
      </c>
      <c r="D15" s="339">
        <v>0.7999999999999996</v>
      </c>
      <c r="E15" s="605">
        <v>86</v>
      </c>
      <c r="F15" s="339">
        <v>0.69999999999999951</v>
      </c>
      <c r="G15" s="336">
        <v>-1.1627906976744207</v>
      </c>
      <c r="H15" s="356"/>
    </row>
    <row r="16" spans="1:8" ht="13" customHeight="1">
      <c r="A16" s="370" t="s">
        <v>124</v>
      </c>
      <c r="B16" s="146"/>
      <c r="C16" s="598">
        <v>531</v>
      </c>
      <c r="D16" s="335">
        <v>4.3</v>
      </c>
      <c r="E16" s="598">
        <v>498</v>
      </c>
      <c r="F16" s="335">
        <v>4.0999999999999996</v>
      </c>
      <c r="G16" s="335">
        <v>6.6265060240963791</v>
      </c>
      <c r="H16" s="359"/>
    </row>
    <row r="17" spans="1:8" s="206" customFormat="1" ht="13" customHeight="1" thickBot="1">
      <c r="A17" s="371" t="s">
        <v>15</v>
      </c>
      <c r="B17" s="330"/>
      <c r="C17" s="592">
        <v>351</v>
      </c>
      <c r="D17" s="273"/>
      <c r="E17" s="592">
        <v>196</v>
      </c>
      <c r="F17" s="481"/>
      <c r="G17" s="274">
        <v>79.081632653061234</v>
      </c>
      <c r="H17" s="356"/>
    </row>
    <row r="18" spans="1:8" ht="11.15" customHeight="1">
      <c r="A18" s="372"/>
      <c r="B18" s="146"/>
      <c r="C18" s="340"/>
      <c r="D18" s="341"/>
      <c r="E18" s="340"/>
      <c r="F18" s="342"/>
      <c r="G18" s="343"/>
      <c r="H18" s="559"/>
    </row>
    <row r="19" spans="1:8" s="196" customFormat="1" ht="15" customHeight="1">
      <c r="A19" s="254" t="s">
        <v>172</v>
      </c>
      <c r="B19" s="146"/>
      <c r="C19" s="344"/>
      <c r="D19" s="344"/>
      <c r="E19" s="345"/>
      <c r="F19" s="346"/>
      <c r="G19" s="346"/>
      <c r="H19" s="360"/>
    </row>
    <row r="20" spans="1:8" ht="13" customHeight="1">
      <c r="A20" s="373" t="s">
        <v>33</v>
      </c>
      <c r="B20" s="207"/>
      <c r="C20" s="351">
        <v>2235</v>
      </c>
      <c r="D20" s="347"/>
      <c r="E20" s="351">
        <v>2136</v>
      </c>
      <c r="F20" s="348"/>
      <c r="G20" s="352">
        <v>4.6348314606741603</v>
      </c>
      <c r="H20" s="349"/>
    </row>
    <row r="21" spans="1:8" ht="13" customHeight="1">
      <c r="A21" s="374" t="s">
        <v>164</v>
      </c>
      <c r="B21" s="208"/>
      <c r="C21" s="353"/>
      <c r="D21" s="354"/>
      <c r="E21" s="353"/>
      <c r="F21" s="354"/>
      <c r="G21" s="355" t="e">
        <v>#DIV/0!</v>
      </c>
      <c r="H21" s="356"/>
    </row>
    <row r="22" spans="1:8" ht="13" customHeight="1">
      <c r="A22" s="376" t="s">
        <v>115</v>
      </c>
      <c r="B22" s="208"/>
      <c r="C22" s="351">
        <v>10</v>
      </c>
      <c r="D22" s="358"/>
      <c r="E22" s="351">
        <v>16</v>
      </c>
      <c r="F22" s="358"/>
      <c r="G22" s="335">
        <v>-37.5</v>
      </c>
      <c r="H22" s="356"/>
    </row>
    <row r="23" spans="1:8" ht="13" customHeight="1">
      <c r="A23" s="378" t="s">
        <v>114</v>
      </c>
      <c r="B23" s="208"/>
      <c r="C23" s="606">
        <v>99</v>
      </c>
      <c r="D23" s="354"/>
      <c r="E23" s="606">
        <v>201</v>
      </c>
      <c r="F23" s="354"/>
      <c r="G23" s="359">
        <v>-50.746268656716417</v>
      </c>
      <c r="H23" s="356"/>
    </row>
    <row r="24" spans="1:8" ht="13" customHeight="1">
      <c r="A24" s="374"/>
      <c r="B24" s="205"/>
      <c r="C24" s="582"/>
      <c r="D24" s="360"/>
      <c r="E24" s="582"/>
      <c r="F24" s="360"/>
      <c r="G24" s="359"/>
      <c r="H24" s="359"/>
    </row>
    <row r="25" spans="1:8" ht="13" customHeight="1">
      <c r="A25" s="375" t="s">
        <v>165</v>
      </c>
      <c r="B25" s="205"/>
      <c r="C25" s="607"/>
      <c r="D25" s="350"/>
      <c r="E25" s="607"/>
      <c r="F25" s="350"/>
      <c r="G25" s="356"/>
      <c r="H25" s="356"/>
    </row>
    <row r="26" spans="1:8" s="196" customFormat="1" ht="13" customHeight="1" thickBot="1">
      <c r="A26" s="377" t="s">
        <v>34</v>
      </c>
      <c r="B26" s="331"/>
      <c r="C26" s="629">
        <v>1547.0799875427294</v>
      </c>
      <c r="D26" s="630"/>
      <c r="E26" s="629">
        <v>1534.7908589640206</v>
      </c>
      <c r="F26" s="630"/>
      <c r="G26" s="631">
        <v>0.80070379015704241</v>
      </c>
      <c r="H26" s="356"/>
    </row>
    <row r="27" spans="1:8" s="325" customFormat="1" ht="11.15" customHeight="1">
      <c r="A27" s="323"/>
      <c r="B27" s="323"/>
      <c r="C27" s="324"/>
      <c r="D27" s="324"/>
      <c r="E27" s="324"/>
      <c r="F27" s="324"/>
      <c r="G27" s="323"/>
      <c r="H27" s="560"/>
    </row>
    <row r="28" spans="1:8" s="325" customFormat="1" ht="11.15" customHeight="1">
      <c r="A28" s="323"/>
      <c r="B28" s="323"/>
      <c r="C28" s="324"/>
      <c r="D28" s="324"/>
      <c r="E28" s="324"/>
      <c r="F28" s="324"/>
      <c r="G28" s="323"/>
      <c r="H28" s="560"/>
    </row>
    <row r="29" spans="1:8" s="196" customFormat="1" ht="11.15" customHeight="1">
      <c r="A29" s="668" t="s">
        <v>176</v>
      </c>
      <c r="B29" s="668"/>
      <c r="C29" s="668"/>
      <c r="D29" s="668"/>
      <c r="E29" s="668"/>
      <c r="F29" s="668"/>
      <c r="G29" s="668"/>
      <c r="H29" s="561"/>
    </row>
    <row r="30" spans="1:8" s="196" customFormat="1" ht="22" customHeight="1">
      <c r="A30" s="668" t="s">
        <v>177</v>
      </c>
      <c r="B30" s="668"/>
      <c r="C30" s="668"/>
      <c r="D30" s="668"/>
      <c r="E30" s="668"/>
      <c r="F30" s="668"/>
      <c r="G30" s="668"/>
      <c r="H30" s="668"/>
    </row>
    <row r="31" spans="1:8" s="196" customFormat="1">
      <c r="H31" s="205"/>
    </row>
    <row r="32" spans="1:8" s="196" customFormat="1">
      <c r="A32" s="210"/>
      <c r="B32" s="210"/>
      <c r="H32" s="205"/>
    </row>
    <row r="33" spans="1:8" s="196" customFormat="1">
      <c r="A33" s="209"/>
      <c r="B33" s="210"/>
      <c r="H33" s="205"/>
    </row>
    <row r="34" spans="1:8" s="196" customFormat="1" ht="18" customHeight="1">
      <c r="H34" s="205"/>
    </row>
    <row r="35" spans="1:8" s="196" customFormat="1">
      <c r="H35" s="205"/>
    </row>
    <row r="36" spans="1:8" s="196" customFormat="1" ht="16.5" customHeight="1">
      <c r="H36" s="205"/>
    </row>
    <row r="37" spans="1:8" s="196" customFormat="1" ht="16.5" customHeight="1">
      <c r="A37" s="194"/>
      <c r="B37" s="194"/>
      <c r="C37" s="194"/>
      <c r="D37" s="194"/>
      <c r="E37" s="194"/>
      <c r="F37" s="194"/>
      <c r="G37" s="194"/>
      <c r="H37" s="194"/>
    </row>
    <row r="38" spans="1:8">
      <c r="B38" s="194"/>
      <c r="F38" s="194"/>
      <c r="G38" s="194"/>
      <c r="H38" s="194"/>
    </row>
    <row r="39" spans="1:8">
      <c r="B39" s="194"/>
      <c r="F39" s="194"/>
      <c r="G39" s="194"/>
      <c r="H39" s="194"/>
    </row>
    <row r="40" spans="1:8">
      <c r="B40" s="194"/>
      <c r="F40" s="194"/>
      <c r="G40" s="194"/>
      <c r="H40" s="194"/>
    </row>
    <row r="41" spans="1:8" ht="20.25" customHeight="1">
      <c r="B41" s="194"/>
      <c r="F41" s="194"/>
      <c r="G41" s="194"/>
      <c r="H41" s="194"/>
    </row>
    <row r="42" spans="1:8">
      <c r="B42" s="194"/>
      <c r="F42" s="194"/>
      <c r="G42" s="194"/>
      <c r="H42" s="194"/>
    </row>
    <row r="43" spans="1:8">
      <c r="B43" s="194"/>
      <c r="F43" s="194"/>
      <c r="G43" s="194"/>
      <c r="H43" s="194"/>
    </row>
    <row r="44" spans="1:8">
      <c r="B44" s="194"/>
      <c r="F44" s="194"/>
      <c r="G44" s="194"/>
      <c r="H44" s="194"/>
    </row>
    <row r="45" spans="1:8">
      <c r="B45" s="194"/>
      <c r="F45" s="194"/>
      <c r="G45" s="194"/>
      <c r="H45" s="194"/>
    </row>
    <row r="46" spans="1:8">
      <c r="B46" s="194"/>
      <c r="F46" s="194"/>
      <c r="G46" s="194"/>
      <c r="H46" s="194"/>
    </row>
    <row r="47" spans="1:8">
      <c r="B47" s="194"/>
      <c r="F47" s="194"/>
      <c r="G47" s="194"/>
      <c r="H47" s="194"/>
    </row>
    <row r="48" spans="1:8">
      <c r="B48" s="194"/>
      <c r="F48" s="194"/>
      <c r="G48" s="194"/>
      <c r="H48" s="194"/>
    </row>
    <row r="49" spans="2:8">
      <c r="B49" s="194"/>
      <c r="F49" s="194"/>
      <c r="G49" s="194"/>
      <c r="H49" s="194"/>
    </row>
    <row r="50" spans="2:8">
      <c r="B50" s="194"/>
      <c r="F50" s="194"/>
      <c r="G50" s="194"/>
      <c r="H50" s="194"/>
    </row>
  </sheetData>
  <mergeCells count="6">
    <mergeCell ref="A1:H1"/>
    <mergeCell ref="A2:H2"/>
    <mergeCell ref="A3:H3"/>
    <mergeCell ref="A29:G29"/>
    <mergeCell ref="A30:H30"/>
    <mergeCell ref="C5:G5"/>
  </mergeCells>
  <pageMargins left="0.19685039370078741" right="0.31496062992125984" top="0.78740157480314965" bottom="0.2362204724409449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showGridLines="0" zoomScaleNormal="100" zoomScaleSheetLayoutView="120" workbookViewId="0">
      <selection sqref="A1:H1"/>
    </sheetView>
  </sheetViews>
  <sheetFormatPr defaultColWidth="9.81640625" defaultRowHeight="10.5"/>
  <cols>
    <col min="1" max="1" width="42.7265625" style="316" customWidth="1"/>
    <col min="2" max="2" width="1.7265625" style="217" customWidth="1"/>
    <col min="3" max="5" width="7.7265625" style="260" customWidth="1"/>
    <col min="6" max="7" width="7.7265625" style="310" customWidth="1"/>
    <col min="8" max="8" width="2.7265625" style="225" customWidth="1"/>
    <col min="9" max="16384" width="9.81640625" style="214"/>
  </cols>
  <sheetData>
    <row r="1" spans="1:8" ht="11.15" customHeight="1">
      <c r="A1" s="651" t="s">
        <v>170</v>
      </c>
      <c r="B1" s="651"/>
      <c r="C1" s="651"/>
      <c r="D1" s="651"/>
      <c r="E1" s="651"/>
      <c r="F1" s="651"/>
      <c r="G1" s="651"/>
      <c r="H1" s="651"/>
    </row>
    <row r="2" spans="1:8" ht="11.15" customHeight="1">
      <c r="A2" s="655" t="s">
        <v>19</v>
      </c>
      <c r="B2" s="655"/>
      <c r="C2" s="655"/>
      <c r="D2" s="655"/>
      <c r="E2" s="655"/>
      <c r="F2" s="655"/>
      <c r="G2" s="655"/>
      <c r="H2" s="655"/>
    </row>
    <row r="3" spans="1:8" ht="11.15" customHeight="1">
      <c r="A3" s="654" t="s">
        <v>2</v>
      </c>
      <c r="B3" s="654"/>
      <c r="C3" s="654"/>
      <c r="D3" s="654"/>
      <c r="E3" s="654"/>
      <c r="F3" s="654"/>
      <c r="G3" s="654"/>
      <c r="H3" s="654"/>
    </row>
    <row r="4" spans="1:8" ht="11.15" customHeight="1">
      <c r="A4" s="311"/>
      <c r="B4" s="198"/>
      <c r="C4" s="304"/>
      <c r="D4" s="304"/>
      <c r="E4" s="305"/>
      <c r="F4" s="306"/>
      <c r="G4" s="306"/>
      <c r="H4" s="200"/>
    </row>
    <row r="5" spans="1:8" ht="15" customHeight="1">
      <c r="A5" s="312"/>
      <c r="B5" s="215"/>
      <c r="C5" s="670" t="s">
        <v>117</v>
      </c>
      <c r="D5" s="670"/>
      <c r="E5" s="670"/>
      <c r="F5" s="670"/>
      <c r="G5" s="670"/>
      <c r="H5" s="216"/>
    </row>
    <row r="6" spans="1:8" s="231" customFormat="1" ht="15" customHeight="1">
      <c r="A6" s="243"/>
      <c r="B6" s="237"/>
      <c r="C6" s="321">
        <v>2018</v>
      </c>
      <c r="D6" s="321" t="s">
        <v>3</v>
      </c>
      <c r="E6" s="321">
        <v>2017</v>
      </c>
      <c r="F6" s="321" t="s">
        <v>3</v>
      </c>
      <c r="G6" s="322" t="s">
        <v>84</v>
      </c>
      <c r="H6" s="321"/>
    </row>
    <row r="7" spans="1:8" ht="13" customHeight="1">
      <c r="A7" s="166" t="s">
        <v>107</v>
      </c>
      <c r="B7" s="238"/>
      <c r="C7" s="263">
        <v>10593.088</v>
      </c>
      <c r="D7" s="264">
        <v>100</v>
      </c>
      <c r="E7" s="263">
        <v>9113.7469999999994</v>
      </c>
      <c r="F7" s="264">
        <v>100</v>
      </c>
      <c r="G7" s="264">
        <v>16.231973523074551</v>
      </c>
      <c r="H7" s="265"/>
    </row>
    <row r="8" spans="1:8" ht="13" customHeight="1">
      <c r="A8" s="244" t="s">
        <v>5</v>
      </c>
      <c r="B8" s="238"/>
      <c r="C8" s="585">
        <v>9706.0879999999997</v>
      </c>
      <c r="D8" s="266">
        <v>91.6</v>
      </c>
      <c r="E8" s="585">
        <v>8491.7469999999994</v>
      </c>
      <c r="F8" s="266">
        <v>93.2</v>
      </c>
      <c r="G8" s="266">
        <v>14.300249406865273</v>
      </c>
      <c r="H8" s="267"/>
    </row>
    <row r="9" spans="1:8" ht="13" customHeight="1">
      <c r="A9" s="245" t="s">
        <v>6</v>
      </c>
      <c r="B9" s="238"/>
      <c r="C9" s="586">
        <v>887</v>
      </c>
      <c r="D9" s="268">
        <v>8.4</v>
      </c>
      <c r="E9" s="586">
        <v>622</v>
      </c>
      <c r="F9" s="268">
        <v>6.8</v>
      </c>
      <c r="G9" s="268">
        <v>42.604501607717047</v>
      </c>
      <c r="H9" s="267"/>
    </row>
    <row r="10" spans="1:8" ht="13" customHeight="1">
      <c r="A10" s="246" t="s">
        <v>30</v>
      </c>
      <c r="B10" s="240"/>
      <c r="C10" s="587">
        <v>52</v>
      </c>
      <c r="D10" s="269">
        <v>0.5</v>
      </c>
      <c r="E10" s="587">
        <v>37</v>
      </c>
      <c r="F10" s="269">
        <v>0.4</v>
      </c>
      <c r="G10" s="269">
        <v>40.540540540540547</v>
      </c>
      <c r="H10" s="270"/>
    </row>
    <row r="11" spans="1:8" ht="13" customHeight="1">
      <c r="A11" s="247" t="s">
        <v>31</v>
      </c>
      <c r="B11" s="240"/>
      <c r="C11" s="263">
        <v>697</v>
      </c>
      <c r="D11" s="264">
        <v>6.6000000000000005</v>
      </c>
      <c r="E11" s="263">
        <v>521</v>
      </c>
      <c r="F11" s="264">
        <v>5.6999999999999993</v>
      </c>
      <c r="G11" s="264">
        <v>33.781190019193865</v>
      </c>
      <c r="H11" s="267"/>
    </row>
    <row r="12" spans="1:8" ht="13" customHeight="1">
      <c r="A12" s="244" t="s">
        <v>69</v>
      </c>
      <c r="B12" s="238"/>
      <c r="C12" s="585">
        <v>1</v>
      </c>
      <c r="D12" s="266">
        <v>0</v>
      </c>
      <c r="E12" s="585">
        <v>2</v>
      </c>
      <c r="F12" s="266">
        <v>0</v>
      </c>
      <c r="G12" s="266"/>
      <c r="H12" s="267"/>
    </row>
    <row r="13" spans="1:8" s="220" customFormat="1" ht="13" customHeight="1">
      <c r="A13" s="248" t="s">
        <v>66</v>
      </c>
      <c r="B13" s="241"/>
      <c r="C13" s="597">
        <v>137</v>
      </c>
      <c r="D13" s="268">
        <v>1.3</v>
      </c>
      <c r="E13" s="597">
        <v>62</v>
      </c>
      <c r="F13" s="268">
        <v>0.7</v>
      </c>
      <c r="G13" s="268">
        <v>120.96774193548386</v>
      </c>
      <c r="H13" s="265"/>
    </row>
    <row r="14" spans="1:8" ht="13" customHeight="1">
      <c r="A14" s="249" t="s">
        <v>14</v>
      </c>
      <c r="B14" s="239"/>
      <c r="C14" s="587">
        <v>30</v>
      </c>
      <c r="D14" s="269">
        <v>0.3</v>
      </c>
      <c r="E14" s="587">
        <v>24</v>
      </c>
      <c r="F14" s="269">
        <v>0.3</v>
      </c>
      <c r="G14" s="269">
        <v>25</v>
      </c>
      <c r="H14" s="271"/>
    </row>
    <row r="15" spans="1:8" ht="13" customHeight="1">
      <c r="A15" s="250" t="s">
        <v>70</v>
      </c>
      <c r="B15" s="238"/>
      <c r="C15" s="600">
        <v>7</v>
      </c>
      <c r="D15" s="272">
        <v>0</v>
      </c>
      <c r="E15" s="600">
        <v>6</v>
      </c>
      <c r="F15" s="272">
        <v>0</v>
      </c>
      <c r="G15" s="272">
        <v>16.666666666666675</v>
      </c>
      <c r="H15" s="267"/>
    </row>
    <row r="16" spans="1:8" ht="13" customHeight="1">
      <c r="A16" s="251" t="s">
        <v>124</v>
      </c>
      <c r="B16" s="238"/>
      <c r="C16" s="587">
        <v>174</v>
      </c>
      <c r="D16" s="269">
        <v>1.6</v>
      </c>
      <c r="E16" s="587">
        <v>92</v>
      </c>
      <c r="F16" s="269">
        <v>1</v>
      </c>
      <c r="G16" s="269">
        <v>89.130434782608688</v>
      </c>
      <c r="H16" s="265"/>
    </row>
    <row r="17" spans="1:8" s="222" customFormat="1" ht="13" customHeight="1" thickBot="1">
      <c r="A17" s="252" t="s">
        <v>15</v>
      </c>
      <c r="B17" s="242"/>
      <c r="C17" s="592">
        <v>64</v>
      </c>
      <c r="D17" s="273"/>
      <c r="E17" s="592">
        <v>38</v>
      </c>
      <c r="F17" s="481"/>
      <c r="G17" s="274">
        <v>68.421052631578931</v>
      </c>
      <c r="H17" s="275"/>
    </row>
    <row r="18" spans="1:8" ht="11.15" customHeight="1">
      <c r="A18" s="253"/>
      <c r="B18" s="150"/>
      <c r="C18" s="279"/>
      <c r="D18" s="280"/>
      <c r="E18" s="279"/>
      <c r="F18" s="281"/>
      <c r="G18" s="282"/>
      <c r="H18" s="283"/>
    </row>
    <row r="19" spans="1:8" s="217" customFormat="1" ht="15" customHeight="1">
      <c r="A19" s="423" t="s">
        <v>173</v>
      </c>
      <c r="B19" s="612"/>
      <c r="C19" s="612"/>
      <c r="D19" s="612"/>
      <c r="E19" s="613"/>
      <c r="F19" s="300"/>
      <c r="G19" s="300"/>
      <c r="H19" s="287"/>
    </row>
    <row r="20" spans="1:8" ht="13" customHeight="1">
      <c r="A20" s="255" t="s">
        <v>108</v>
      </c>
      <c r="B20" s="223"/>
      <c r="C20" s="289">
        <v>467</v>
      </c>
      <c r="D20" s="289"/>
      <c r="E20" s="289">
        <v>388</v>
      </c>
      <c r="F20" s="290"/>
      <c r="G20" s="292">
        <v>20.360824742268036</v>
      </c>
      <c r="H20" s="291"/>
    </row>
    <row r="21" spans="1:8" ht="13" customHeight="1">
      <c r="A21" s="256" t="s">
        <v>106</v>
      </c>
      <c r="B21" s="224"/>
      <c r="C21" s="277"/>
      <c r="D21" s="293"/>
      <c r="E21" s="277"/>
      <c r="F21" s="293"/>
      <c r="G21" s="294"/>
      <c r="H21" s="293"/>
    </row>
    <row r="22" spans="1:8" ht="13" customHeight="1">
      <c r="A22" s="249" t="s">
        <v>115</v>
      </c>
      <c r="B22" s="224"/>
      <c r="C22" s="295">
        <v>15</v>
      </c>
      <c r="D22" s="296"/>
      <c r="E22" s="295">
        <v>6</v>
      </c>
      <c r="F22" s="297"/>
      <c r="G22" s="269">
        <v>150</v>
      </c>
      <c r="H22" s="293"/>
    </row>
    <row r="23" spans="1:8" ht="13" customHeight="1">
      <c r="A23" s="256" t="s">
        <v>114</v>
      </c>
      <c r="B23" s="224"/>
      <c r="C23" s="601">
        <v>79</v>
      </c>
      <c r="D23" s="293"/>
      <c r="E23" s="601">
        <v>69</v>
      </c>
      <c r="F23" s="299"/>
      <c r="G23" s="265">
        <v>14.492753623188403</v>
      </c>
      <c r="H23" s="265"/>
    </row>
    <row r="24" spans="1:8" ht="13" customHeight="1">
      <c r="A24" s="256"/>
      <c r="B24" s="224"/>
      <c r="C24" s="608"/>
      <c r="D24" s="486"/>
      <c r="E24" s="608"/>
      <c r="F24" s="300"/>
      <c r="G24" s="265"/>
      <c r="H24" s="265"/>
    </row>
    <row r="25" spans="1:8" ht="13" customHeight="1">
      <c r="A25" s="249" t="s">
        <v>166</v>
      </c>
      <c r="B25" s="224"/>
      <c r="C25" s="295">
        <v>674.14800000000002</v>
      </c>
      <c r="D25" s="296"/>
      <c r="E25" s="295">
        <v>631.14400000000001</v>
      </c>
      <c r="F25" s="301"/>
      <c r="G25" s="269">
        <v>6.8136590065024816</v>
      </c>
      <c r="H25" s="265"/>
    </row>
    <row r="26" spans="1:8" ht="13" customHeight="1">
      <c r="A26" s="256"/>
      <c r="B26" s="224"/>
      <c r="C26" s="277"/>
      <c r="D26" s="300"/>
      <c r="E26" s="277"/>
      <c r="F26" s="300"/>
      <c r="G26" s="265"/>
      <c r="H26" s="265"/>
    </row>
    <row r="27" spans="1:8" ht="13" customHeight="1">
      <c r="A27" s="257" t="s">
        <v>167</v>
      </c>
      <c r="B27" s="223"/>
      <c r="C27" s="602"/>
      <c r="D27" s="300"/>
      <c r="E27" s="602"/>
      <c r="F27" s="300"/>
      <c r="G27" s="275"/>
      <c r="H27" s="275"/>
    </row>
    <row r="28" spans="1:8" ht="13" customHeight="1">
      <c r="A28" s="246" t="s">
        <v>34</v>
      </c>
      <c r="B28" s="223"/>
      <c r="C28" s="292">
        <v>8162.5605536332178</v>
      </c>
      <c r="D28" s="487"/>
      <c r="E28" s="292">
        <v>7876.5335358037355</v>
      </c>
      <c r="F28" s="301"/>
      <c r="G28" s="269">
        <v>3.6313819591995866</v>
      </c>
      <c r="H28" s="265"/>
    </row>
    <row r="29" spans="1:8" ht="13" customHeight="1">
      <c r="A29" s="258" t="s">
        <v>116</v>
      </c>
      <c r="C29" s="302">
        <v>519.10121107266434</v>
      </c>
      <c r="D29" s="486"/>
      <c r="E29" s="302">
        <v>545.5389273356401</v>
      </c>
      <c r="F29" s="300"/>
      <c r="G29" s="265">
        <v>-4.8461649459361267</v>
      </c>
      <c r="H29" s="267"/>
    </row>
    <row r="30" spans="1:8" ht="13" customHeight="1" thickBot="1">
      <c r="A30" s="259" t="s">
        <v>109</v>
      </c>
      <c r="B30" s="235"/>
      <c r="C30" s="599">
        <v>15.724410537910716</v>
      </c>
      <c r="D30" s="488"/>
      <c r="E30" s="599">
        <v>14.438077909988882</v>
      </c>
      <c r="F30" s="303"/>
      <c r="G30" s="278">
        <v>8.9093065984350517</v>
      </c>
      <c r="H30" s="267"/>
    </row>
    <row r="31" spans="1:8" s="217" customFormat="1" ht="11.15" customHeight="1">
      <c r="A31" s="313"/>
      <c r="B31" s="213"/>
      <c r="C31" s="307"/>
      <c r="D31" s="307"/>
      <c r="E31" s="307"/>
      <c r="F31" s="307"/>
      <c r="G31" s="307"/>
      <c r="H31" s="213"/>
    </row>
    <row r="32" spans="1:8" s="217" customFormat="1" ht="11.15" customHeight="1">
      <c r="A32" s="314"/>
      <c r="B32" s="261"/>
      <c r="C32" s="308"/>
      <c r="D32" s="308"/>
      <c r="E32" s="308"/>
      <c r="F32" s="308"/>
      <c r="G32" s="308"/>
      <c r="H32" s="261"/>
    </row>
    <row r="33" spans="1:8" s="217" customFormat="1" ht="11.15" customHeight="1">
      <c r="A33" s="667" t="s">
        <v>168</v>
      </c>
      <c r="B33" s="667"/>
      <c r="C33" s="667"/>
      <c r="D33" s="667"/>
      <c r="E33" s="667"/>
      <c r="F33" s="667"/>
      <c r="G33" s="667"/>
      <c r="H33" s="262"/>
    </row>
    <row r="34" spans="1:8" s="217" customFormat="1" ht="11.15" customHeight="1">
      <c r="H34" s="262"/>
    </row>
    <row r="35" spans="1:8" ht="16.5" customHeight="1">
      <c r="A35" s="226"/>
      <c r="B35" s="226"/>
      <c r="C35" s="309"/>
      <c r="D35" s="309"/>
      <c r="E35" s="309"/>
      <c r="F35" s="309"/>
      <c r="G35" s="309"/>
      <c r="H35" s="226"/>
    </row>
    <row r="36" spans="1:8">
      <c r="A36" s="226"/>
      <c r="B36" s="226"/>
      <c r="C36" s="309"/>
      <c r="D36" s="309"/>
      <c r="E36" s="309"/>
      <c r="F36" s="309"/>
      <c r="G36" s="309"/>
      <c r="H36" s="226"/>
    </row>
    <row r="37" spans="1:8">
      <c r="A37" s="227"/>
      <c r="B37" s="214"/>
      <c r="F37" s="260"/>
      <c r="G37" s="260"/>
      <c r="H37" s="214"/>
    </row>
    <row r="38" spans="1:8" ht="20.25" customHeight="1">
      <c r="A38" s="227"/>
    </row>
    <row r="39" spans="1:8">
      <c r="A39" s="315"/>
    </row>
    <row r="40" spans="1:8">
      <c r="A40" s="315"/>
    </row>
    <row r="41" spans="1:8">
      <c r="A41" s="683"/>
    </row>
    <row r="42" spans="1:8">
      <c r="A42" s="683"/>
    </row>
    <row r="43" spans="1:8">
      <c r="A43" s="683"/>
    </row>
    <row r="44" spans="1:8">
      <c r="A44" s="683"/>
    </row>
    <row r="45" spans="1:8">
      <c r="A45" s="420"/>
    </row>
    <row r="46" spans="1:8">
      <c r="A46" s="420"/>
    </row>
    <row r="47" spans="1:8">
      <c r="A47" s="420"/>
    </row>
    <row r="48" spans="1:8">
      <c r="A48" s="420"/>
    </row>
    <row r="49" spans="1:1">
      <c r="A49" s="420"/>
    </row>
    <row r="50" spans="1:1">
      <c r="A50" s="420"/>
    </row>
    <row r="51" spans="1:1">
      <c r="A51" s="420"/>
    </row>
    <row r="52" spans="1:1">
      <c r="A52" s="420"/>
    </row>
    <row r="53" spans="1:1">
      <c r="A53" s="420"/>
    </row>
  </sheetData>
  <mergeCells count="5">
    <mergeCell ref="A1:H1"/>
    <mergeCell ref="A33:G33"/>
    <mergeCell ref="C5:G5"/>
    <mergeCell ref="A3:H3"/>
    <mergeCell ref="A2:H2"/>
  </mergeCells>
  <pageMargins left="0.19685039370078741" right="0.31496062992125984" top="0.78740157480314965" bottom="0.23622047244094491" header="0" footer="0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7897" r:id="rId4">
          <objectPr defaultSize="0" autoPict="0" r:id="rId5">
            <anchor moveWithCells="1" sizeWithCells="1">
              <from>
                <xdr:col>4</xdr:col>
                <xdr:colOff>0</xdr:colOff>
                <xdr:row>34</xdr:row>
                <xdr:rowOff>0</xdr:rowOff>
              </from>
              <to>
                <xdr:col>4</xdr:col>
                <xdr:colOff>0</xdr:colOff>
                <xdr:row>34</xdr:row>
                <xdr:rowOff>50800</xdr:rowOff>
              </to>
            </anchor>
          </objectPr>
        </oleObject>
      </mc:Choice>
      <mc:Fallback>
        <oleObject progId="Word.Picture.8" shapeId="378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showGridLines="0" view="pageBreakPreview" zoomScale="70" zoomScaleNormal="100" zoomScaleSheetLayoutView="70" workbookViewId="0">
      <selection activeCell="C8" sqref="C8"/>
    </sheetView>
  </sheetViews>
  <sheetFormatPr defaultColWidth="9.81640625" defaultRowHeight="15.5"/>
  <cols>
    <col min="1" max="1" width="51.453125" style="1" customWidth="1"/>
    <col min="2" max="2" width="3.81640625" style="5" customWidth="1"/>
    <col min="3" max="4" width="11.7265625" style="1" customWidth="1"/>
    <col min="5" max="5" width="13.1796875" style="1" bestFit="1" customWidth="1"/>
    <col min="6" max="7" width="11.7265625" style="5" customWidth="1"/>
    <col min="8" max="8" width="9.26953125" style="118" hidden="1" customWidth="1"/>
    <col min="9" max="9" width="9.26953125" style="118" customWidth="1"/>
    <col min="10" max="10" width="4.54296875" style="1" customWidth="1"/>
    <col min="11" max="15" width="11.7265625" style="1" customWidth="1"/>
    <col min="16" max="16" width="10.81640625" style="1" customWidth="1"/>
    <col min="17" max="16384" width="9.81640625" style="1"/>
  </cols>
  <sheetData>
    <row r="1" spans="1:18" ht="39" customHeight="1">
      <c r="A1" s="672" t="s">
        <v>100</v>
      </c>
      <c r="B1" s="672"/>
      <c r="C1" s="672"/>
      <c r="D1" s="672"/>
      <c r="E1" s="672"/>
      <c r="F1" s="672"/>
      <c r="G1" s="672"/>
      <c r="H1" s="672"/>
      <c r="I1" s="672"/>
      <c r="J1" s="672"/>
      <c r="K1" s="137"/>
      <c r="L1" s="137"/>
      <c r="M1" s="137"/>
      <c r="N1" s="137"/>
      <c r="O1" s="137"/>
      <c r="P1" s="137"/>
      <c r="Q1" s="137"/>
    </row>
    <row r="2" spans="1:18" ht="15" customHeight="1">
      <c r="A2" s="665" t="s">
        <v>19</v>
      </c>
      <c r="B2" s="665"/>
      <c r="C2" s="665"/>
      <c r="D2" s="665"/>
      <c r="E2" s="665"/>
      <c r="F2" s="665"/>
      <c r="G2" s="665"/>
      <c r="H2" s="665"/>
      <c r="I2" s="665"/>
      <c r="J2" s="665"/>
      <c r="K2" s="123"/>
      <c r="L2" s="123"/>
      <c r="M2" s="123"/>
      <c r="N2" s="123"/>
      <c r="O2" s="123"/>
      <c r="P2" s="123"/>
      <c r="Q2" s="123"/>
    </row>
    <row r="3" spans="1:18" ht="15" customHeight="1">
      <c r="A3" s="673" t="s">
        <v>2</v>
      </c>
      <c r="B3" s="673"/>
      <c r="C3" s="673"/>
      <c r="D3" s="673"/>
      <c r="E3" s="673"/>
      <c r="F3" s="673"/>
      <c r="G3" s="673"/>
      <c r="H3" s="673"/>
      <c r="I3" s="673"/>
      <c r="J3" s="673"/>
      <c r="K3" s="133"/>
      <c r="L3" s="133"/>
      <c r="M3" s="133"/>
      <c r="N3" s="133"/>
      <c r="O3" s="133"/>
      <c r="P3" s="133"/>
      <c r="Q3" s="133"/>
    </row>
    <row r="4" spans="1:18" ht="18">
      <c r="A4" s="666"/>
      <c r="B4" s="666"/>
      <c r="C4" s="666"/>
      <c r="D4" s="666"/>
      <c r="E4" s="666"/>
      <c r="F4" s="666"/>
      <c r="G4" s="666"/>
      <c r="H4" s="666"/>
      <c r="I4" s="666"/>
      <c r="J4" s="666"/>
      <c r="K4" s="3"/>
      <c r="L4" s="3"/>
      <c r="M4" s="3"/>
      <c r="N4" s="3"/>
      <c r="O4" s="5"/>
    </row>
    <row r="5" spans="1:18">
      <c r="A5" s="6"/>
      <c r="B5" s="7"/>
      <c r="C5" s="6"/>
      <c r="D5" s="6"/>
      <c r="E5" s="124"/>
      <c r="F5" s="7"/>
      <c r="G5" s="7"/>
      <c r="H5" s="104"/>
      <c r="I5" s="104"/>
      <c r="J5" s="6"/>
      <c r="K5" s="6"/>
      <c r="L5" s="9"/>
    </row>
    <row r="6" spans="1:18">
      <c r="A6" s="10"/>
      <c r="B6" s="10"/>
      <c r="C6" s="671" t="str">
        <f>+'Consolidado Resultados'!C5:H5</f>
        <v>Por el primer trimestre de:</v>
      </c>
      <c r="D6" s="671"/>
      <c r="E6" s="671"/>
      <c r="F6" s="671"/>
      <c r="G6" s="671"/>
      <c r="H6" s="128"/>
      <c r="I6" s="128"/>
      <c r="J6" s="129"/>
      <c r="K6" s="671" t="s">
        <v>91</v>
      </c>
      <c r="L6" s="671"/>
      <c r="M6" s="671"/>
      <c r="N6" s="671"/>
      <c r="O6" s="671"/>
      <c r="P6" s="105"/>
    </row>
    <row r="7" spans="1:18">
      <c r="A7" s="11"/>
      <c r="B7" s="12"/>
      <c r="C7" s="45">
        <f>+'Consolidado Resultados'!C6</f>
        <v>2018</v>
      </c>
      <c r="D7" s="13" t="s">
        <v>3</v>
      </c>
      <c r="E7" s="45">
        <f>+'Consolidado Resultados'!E6</f>
        <v>2017</v>
      </c>
      <c r="F7" s="13" t="s">
        <v>3</v>
      </c>
      <c r="G7" s="40" t="s">
        <v>84</v>
      </c>
      <c r="H7" s="13" t="s">
        <v>97</v>
      </c>
      <c r="I7" s="102"/>
      <c r="J7" s="129"/>
      <c r="K7" s="45">
        <v>2015</v>
      </c>
      <c r="L7" s="13" t="s">
        <v>3</v>
      </c>
      <c r="M7" s="45">
        <v>2014</v>
      </c>
      <c r="N7" s="13" t="s">
        <v>3</v>
      </c>
      <c r="O7" s="13" t="s">
        <v>84</v>
      </c>
      <c r="P7" s="13" t="s">
        <v>101</v>
      </c>
      <c r="Q7" s="14"/>
      <c r="R7" s="14"/>
    </row>
    <row r="8" spans="1:18">
      <c r="A8" s="16" t="s">
        <v>4</v>
      </c>
      <c r="B8" s="16"/>
      <c r="C8" s="23">
        <v>0</v>
      </c>
      <c r="D8" s="18" t="e">
        <f>((+C8/C$8)*100)</f>
        <v>#DIV/0!</v>
      </c>
      <c r="E8" s="23">
        <v>0</v>
      </c>
      <c r="F8" s="18" t="e">
        <f>((+E8/E$8)*100)</f>
        <v>#DIV/0!</v>
      </c>
      <c r="G8" s="19" t="e">
        <f t="shared" ref="G8:G16" si="0">IF((((C8/E8)-1)*100)&gt;=100,"N.A.",(IF((((C8/E8)-1)*100)&lt;=-100,"N.A.",(((C8/E8)-1)*100))))</f>
        <v>#DIV/0!</v>
      </c>
      <c r="H8" s="112">
        <v>13.021709519474634</v>
      </c>
      <c r="I8" s="112"/>
      <c r="J8" s="17"/>
      <c r="K8" s="23">
        <v>123811.02099999999</v>
      </c>
      <c r="L8" s="18">
        <f>((+K8/K$8)*100)</f>
        <v>100</v>
      </c>
      <c r="M8" s="23">
        <v>108530.341</v>
      </c>
      <c r="N8" s="18">
        <f>((+M8/M$8)*100)</f>
        <v>100</v>
      </c>
      <c r="O8" s="19">
        <f t="shared" ref="O8:O17" si="1">IF((((K8/M8)-1)*100)&gt;=100,"N.A.",(IF((((K8/M8)-1)*100)&lt;=-100,"N.A.",(((K8/M8)-1)*100))))</f>
        <v>14.079638798886652</v>
      </c>
      <c r="P8" s="112">
        <v>14.079619449458836</v>
      </c>
    </row>
    <row r="9" spans="1:18">
      <c r="A9" s="20" t="s">
        <v>5</v>
      </c>
      <c r="B9" s="16"/>
      <c r="C9" s="23">
        <f>+C8-C10</f>
        <v>0</v>
      </c>
      <c r="D9" s="21" t="e">
        <f>D8-D10</f>
        <v>#DIV/0!</v>
      </c>
      <c r="E9" s="23">
        <f>+E8-E10</f>
        <v>0</v>
      </c>
      <c r="F9" s="21" t="e">
        <f>F8-F10</f>
        <v>#DIV/0!</v>
      </c>
      <c r="G9" s="22" t="e">
        <f t="shared" si="0"/>
        <v>#DIV/0!</v>
      </c>
      <c r="H9" s="112"/>
      <c r="I9" s="112"/>
      <c r="J9" s="17"/>
      <c r="K9" s="23">
        <f>+K8-K10</f>
        <v>79359.992999999988</v>
      </c>
      <c r="L9" s="21">
        <f>L8-L10</f>
        <v>64.099999999999994</v>
      </c>
      <c r="M9" s="23">
        <f>+M8-M10</f>
        <v>70239.218999999997</v>
      </c>
      <c r="N9" s="21">
        <f>N8-N10</f>
        <v>64.7</v>
      </c>
      <c r="O9" s="22">
        <f t="shared" si="1"/>
        <v>12.98530098975046</v>
      </c>
      <c r="P9" s="112"/>
    </row>
    <row r="10" spans="1:18">
      <c r="A10" s="20" t="s">
        <v>6</v>
      </c>
      <c r="B10" s="16"/>
      <c r="C10" s="130">
        <v>0</v>
      </c>
      <c r="D10" s="21" t="e">
        <f>ROUND(((+C10/C$8)*100),1)</f>
        <v>#DIV/0!</v>
      </c>
      <c r="E10" s="130">
        <v>0</v>
      </c>
      <c r="F10" s="21" t="e">
        <f>ROUND(((+E10/E$8)*100),1)</f>
        <v>#DIV/0!</v>
      </c>
      <c r="G10" s="22" t="e">
        <f t="shared" si="0"/>
        <v>#DIV/0!</v>
      </c>
      <c r="H10" s="126"/>
      <c r="I10" s="43"/>
      <c r="J10" s="17"/>
      <c r="K10" s="130">
        <v>44451.027999999998</v>
      </c>
      <c r="L10" s="21">
        <f>ROUND(((+K10/K$8)*100),1)</f>
        <v>35.9</v>
      </c>
      <c r="M10" s="130">
        <v>38291.122000000003</v>
      </c>
      <c r="N10" s="21">
        <f>ROUND(((+M10/M$8)*100),1)</f>
        <v>35.299999999999997</v>
      </c>
      <c r="O10" s="22">
        <f t="shared" si="1"/>
        <v>16.087034482823448</v>
      </c>
      <c r="P10" s="67"/>
    </row>
    <row r="11" spans="1:18">
      <c r="A11" s="24" t="s">
        <v>30</v>
      </c>
      <c r="B11" s="15"/>
      <c r="C11" s="23">
        <v>0</v>
      </c>
      <c r="D11" s="18" t="e">
        <f>ROUND(((+C11/C$8)*100),1)</f>
        <v>#DIV/0!</v>
      </c>
      <c r="E11" s="23">
        <v>0</v>
      </c>
      <c r="F11" s="18" t="e">
        <f>ROUND(((+E11/E$8)*100),1)</f>
        <v>#DIV/0!</v>
      </c>
      <c r="G11" s="19" t="e">
        <f t="shared" si="0"/>
        <v>#DIV/0!</v>
      </c>
      <c r="H11" s="121" t="e">
        <f>D10-F10</f>
        <v>#DIV/0!</v>
      </c>
      <c r="I11" s="121"/>
      <c r="J11" s="95"/>
      <c r="K11" s="23">
        <v>2551.84</v>
      </c>
      <c r="L11" s="18">
        <f>ROUND(((+K11/K$8)*100),1)</f>
        <v>2.1</v>
      </c>
      <c r="M11" s="23">
        <v>2021.078</v>
      </c>
      <c r="N11" s="18">
        <f>ROUND(((+M11/M$8)*100),1)</f>
        <v>1.9</v>
      </c>
      <c r="O11" s="19">
        <f t="shared" si="1"/>
        <v>26.261331823907842</v>
      </c>
      <c r="P11" s="121"/>
    </row>
    <row r="12" spans="1:18">
      <c r="A12" s="24" t="s">
        <v>31</v>
      </c>
      <c r="B12" s="15"/>
      <c r="C12" s="23">
        <f>+C10-C11-C13-C14</f>
        <v>0</v>
      </c>
      <c r="D12" s="18" t="e">
        <f>+D10-D11-D14-D13</f>
        <v>#DIV/0!</v>
      </c>
      <c r="E12" s="23">
        <f>+E10-E11-E13-E14</f>
        <v>0</v>
      </c>
      <c r="F12" s="18" t="e">
        <f>+F10-F11-F14-F13</f>
        <v>#DIV/0!</v>
      </c>
      <c r="G12" s="19" t="e">
        <f t="shared" si="0"/>
        <v>#DIV/0!</v>
      </c>
      <c r="H12" s="122" t="e">
        <f>(((C12+C11+C13)/(E11+E12+E13))-1)*100</f>
        <v>#DIV/0!</v>
      </c>
      <c r="I12" s="122"/>
      <c r="J12" s="17"/>
      <c r="K12" s="23">
        <v>31305.566999999999</v>
      </c>
      <c r="L12" s="18">
        <f>+L10-L11-L14-L13</f>
        <v>25.2</v>
      </c>
      <c r="M12" s="23">
        <f>+M10-M11-M13-M14</f>
        <v>27639.637999999999</v>
      </c>
      <c r="N12" s="18">
        <f>+N10-N11-N14-N13</f>
        <v>25.4</v>
      </c>
      <c r="O12" s="19">
        <f t="shared" si="1"/>
        <v>13.26330323139544</v>
      </c>
      <c r="P12" s="122"/>
    </row>
    <row r="13" spans="1:18">
      <c r="A13" s="16" t="s">
        <v>69</v>
      </c>
      <c r="B13" s="16"/>
      <c r="C13" s="23">
        <v>0</v>
      </c>
      <c r="D13" s="43" t="e">
        <f>ROUND(((+C13/C$8)*100),1)</f>
        <v>#DIV/0!</v>
      </c>
      <c r="E13" s="65">
        <v>0</v>
      </c>
      <c r="F13" s="18" t="e">
        <f>ROUND(((+E13/E$8)*100),1)</f>
        <v>#DIV/0!</v>
      </c>
      <c r="G13" s="103" t="e">
        <f t="shared" si="0"/>
        <v>#DIV/0!</v>
      </c>
      <c r="H13" s="113"/>
      <c r="I13" s="113"/>
      <c r="J13" s="17"/>
      <c r="K13" s="23">
        <v>236.57900000000001</v>
      </c>
      <c r="L13" s="18">
        <f>ROUND(((+K13/K$8)*100),1)</f>
        <v>0.2</v>
      </c>
      <c r="M13" s="23">
        <v>171.24799999999999</v>
      </c>
      <c r="N13" s="18">
        <f>ROUND(((+M13/M$8)*100),1)</f>
        <v>0.2</v>
      </c>
      <c r="O13" s="19">
        <f t="shared" si="1"/>
        <v>38.149934597776337</v>
      </c>
      <c r="P13" s="113"/>
    </row>
    <row r="14" spans="1:18" s="38" customFormat="1">
      <c r="A14" s="68" t="s">
        <v>66</v>
      </c>
      <c r="B14" s="69"/>
      <c r="C14" s="66">
        <v>0</v>
      </c>
      <c r="D14" s="67" t="e">
        <f>ROUND(((+C14/C$8)*100),1)</f>
        <v>#DIV/0!</v>
      </c>
      <c r="E14" s="66">
        <v>0</v>
      </c>
      <c r="F14" s="67" t="e">
        <f>ROUND(((+E14/E$8)*100),1)</f>
        <v>#DIV/0!</v>
      </c>
      <c r="G14" s="98" t="e">
        <f t="shared" si="0"/>
        <v>#DIV/0!</v>
      </c>
      <c r="H14" s="114">
        <v>19.42016934381272</v>
      </c>
      <c r="I14" s="103"/>
      <c r="J14" s="64"/>
      <c r="K14" s="66">
        <v>10357.040999999999</v>
      </c>
      <c r="L14" s="67">
        <f>ROUND(((+K14/K$8)*100),1)</f>
        <v>8.4</v>
      </c>
      <c r="M14" s="66">
        <v>8459.1580000000013</v>
      </c>
      <c r="N14" s="67">
        <f>ROUND(((+M14/M$8)*100),1)</f>
        <v>7.8</v>
      </c>
      <c r="O14" s="98">
        <f t="shared" si="1"/>
        <v>22.435838176801969</v>
      </c>
      <c r="P14" s="98">
        <v>22.435353494993215</v>
      </c>
    </row>
    <row r="15" spans="1:18" ht="15.75" customHeight="1">
      <c r="A15" s="5" t="s">
        <v>14</v>
      </c>
      <c r="C15" s="23">
        <v>0</v>
      </c>
      <c r="D15" s="31" t="e">
        <f>ROUND(((+C15/C$8)*100),1)</f>
        <v>#DIV/0!</v>
      </c>
      <c r="E15" s="23">
        <v>0</v>
      </c>
      <c r="F15" s="31" t="e">
        <f>ROUND(((+E15/E$8)*100),1)</f>
        <v>#DIV/0!</v>
      </c>
      <c r="G15" s="99" t="e">
        <f t="shared" si="0"/>
        <v>#DIV/0!</v>
      </c>
      <c r="H15" s="115"/>
      <c r="I15" s="134"/>
      <c r="J15" s="64"/>
      <c r="K15" s="23">
        <v>3063.7660000000001</v>
      </c>
      <c r="L15" s="31">
        <f>ROUND(((+K15/K$8)*100),1)</f>
        <v>2.5</v>
      </c>
      <c r="M15" s="23">
        <v>2723.8690000000001</v>
      </c>
      <c r="N15" s="31">
        <f>ROUND(((+M15/M$8)*100),1)</f>
        <v>2.5</v>
      </c>
      <c r="O15" s="99">
        <f t="shared" si="1"/>
        <v>12.47846353844475</v>
      </c>
      <c r="P15" s="115"/>
    </row>
    <row r="16" spans="1:18" ht="15.75" customHeight="1">
      <c r="A16" s="32" t="s">
        <v>70</v>
      </c>
      <c r="B16" s="16"/>
      <c r="C16" s="131">
        <f>+C17-C15-C14</f>
        <v>0</v>
      </c>
      <c r="D16" s="31" t="e">
        <f>D17-D14-D15</f>
        <v>#DIV/0!</v>
      </c>
      <c r="E16" s="132">
        <f>+E17-E14-E15</f>
        <v>0</v>
      </c>
      <c r="F16" s="31" t="e">
        <f>F17-F14-F15</f>
        <v>#DIV/0!</v>
      </c>
      <c r="G16" s="119" t="e">
        <f t="shared" si="0"/>
        <v>#DIV/0!</v>
      </c>
      <c r="H16" s="116"/>
      <c r="I16" s="135"/>
      <c r="J16" s="64"/>
      <c r="K16" s="26">
        <f>+K17-K15-K14</f>
        <v>415.71600000000035</v>
      </c>
      <c r="L16" s="31">
        <f>L17-L14-L15</f>
        <v>0.29999999999999893</v>
      </c>
      <c r="M16" s="26">
        <f>+M17-M15-M14</f>
        <v>293.16099999999824</v>
      </c>
      <c r="N16" s="31">
        <f>N17-N14-N15</f>
        <v>0.29999999999999982</v>
      </c>
      <c r="O16" s="103">
        <f t="shared" si="1"/>
        <v>41.80467388227045</v>
      </c>
      <c r="P16" s="116"/>
    </row>
    <row r="17" spans="1:16" ht="15.75" customHeight="1">
      <c r="A17" s="34" t="s">
        <v>58</v>
      </c>
      <c r="B17" s="16"/>
      <c r="C17" s="23">
        <v>0</v>
      </c>
      <c r="D17" s="35" t="e">
        <f>ROUND(((+C17/C$8)*100),1)</f>
        <v>#DIV/0!</v>
      </c>
      <c r="E17" s="125">
        <v>0</v>
      </c>
      <c r="F17" s="35" t="e">
        <f>ROUND(((+E17/E$8)*100),1)</f>
        <v>#DIV/0!</v>
      </c>
      <c r="G17" s="100" t="e">
        <f>IF((((C17/E17)-1)*100)&gt;=100,"N.A.",(IF((((C17/E17)-1)*100)&lt;=-100,"N.A.",(((C17/E17)-1)*100))))-0.01</f>
        <v>#DIV/0!</v>
      </c>
      <c r="H17" s="117">
        <v>18.943610961323643</v>
      </c>
      <c r="I17" s="136"/>
      <c r="J17" s="17"/>
      <c r="K17" s="23">
        <v>13836.522999999999</v>
      </c>
      <c r="L17" s="35">
        <f>ROUND(((+K17/K$8)*100),1)</f>
        <v>11.2</v>
      </c>
      <c r="M17" s="23">
        <v>11476.188</v>
      </c>
      <c r="N17" s="35">
        <f>ROUND(((+M17/M$8)*100),1)</f>
        <v>10.6</v>
      </c>
      <c r="O17" s="100">
        <f t="shared" si="1"/>
        <v>20.567238877578497</v>
      </c>
      <c r="P17" s="100">
        <v>20.571395310010598</v>
      </c>
    </row>
    <row r="18" spans="1:16">
      <c r="E18" s="42"/>
      <c r="F18" s="127"/>
    </row>
  </sheetData>
  <mergeCells count="6">
    <mergeCell ref="A4:J4"/>
    <mergeCell ref="C6:G6"/>
    <mergeCell ref="K6:O6"/>
    <mergeCell ref="A1:J1"/>
    <mergeCell ref="A2:J2"/>
    <mergeCell ref="A3:J3"/>
  </mergeCells>
  <printOptions horizontalCentered="1"/>
  <pageMargins left="0.43307086614173229" right="0.31496062992125984" top="0.78740157480314965" bottom="0.23622047244094491" header="0" footer="0"/>
  <pageSetup scale="7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5841" r:id="rId4">
          <objectPr defaultSize="0" autoPict="0" r:id="rId5">
            <anchor moveWithCells="1" sizeWithCells="1">
              <from>
                <xdr:col>4</xdr:col>
                <xdr:colOff>0</xdr:colOff>
                <xdr:row>17</xdr:row>
                <xdr:rowOff>0</xdr:rowOff>
              </from>
              <to>
                <xdr:col>4</xdr:col>
                <xdr:colOff>0</xdr:colOff>
                <xdr:row>17</xdr:row>
                <xdr:rowOff>0</xdr:rowOff>
              </to>
            </anchor>
          </objectPr>
        </oleObject>
      </mc:Choice>
      <mc:Fallback>
        <oleObject progId="Word.Picture.8" shapeId="35841" r:id="rId4"/>
      </mc:Fallback>
    </mc:AlternateContent>
    <mc:AlternateContent xmlns:mc="http://schemas.openxmlformats.org/markup-compatibility/2006">
      <mc:Choice Requires="x14">
        <oleObject progId="Word.Picture.8" shapeId="35842" r:id="rId6">
          <objectPr defaultSize="0" autoPict="0" r:id="rId5">
            <anchor moveWithCells="1" sizeWithCells="1">
              <from>
                <xdr:col>4</xdr:col>
                <xdr:colOff>0</xdr:colOff>
                <xdr:row>17</xdr:row>
                <xdr:rowOff>0</xdr:rowOff>
              </from>
              <to>
                <xdr:col>4</xdr:col>
                <xdr:colOff>0</xdr:colOff>
                <xdr:row>17</xdr:row>
                <xdr:rowOff>0</xdr:rowOff>
              </to>
            </anchor>
          </objectPr>
        </oleObject>
      </mc:Choice>
      <mc:Fallback>
        <oleObject progId="Word.Picture.8" shapeId="3584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view="pageBreakPreview" zoomScale="70" zoomScaleNormal="100" zoomScaleSheetLayoutView="70" workbookViewId="0">
      <selection activeCell="C8" sqref="C8"/>
    </sheetView>
  </sheetViews>
  <sheetFormatPr defaultColWidth="9.81640625" defaultRowHeight="15.5"/>
  <cols>
    <col min="1" max="1" width="51.453125" style="1" customWidth="1"/>
    <col min="2" max="2" width="3.81640625" style="5" customWidth="1"/>
    <col min="3" max="4" width="11.7265625" style="1" customWidth="1"/>
    <col min="5" max="5" width="13.1796875" style="1" bestFit="1" customWidth="1"/>
    <col min="6" max="7" width="11.7265625" style="5" customWidth="1"/>
    <col min="8" max="8" width="6.7265625" style="1" bestFit="1" customWidth="1"/>
    <col min="9" max="13" width="11.7265625" style="1" customWidth="1"/>
    <col min="14" max="16384" width="9.81640625" style="1"/>
  </cols>
  <sheetData>
    <row r="1" spans="1:15" ht="39" customHeight="1">
      <c r="A1" s="672" t="s">
        <v>102</v>
      </c>
      <c r="B1" s="672"/>
      <c r="C1" s="672"/>
      <c r="D1" s="672"/>
      <c r="E1" s="672"/>
      <c r="F1" s="672"/>
      <c r="G1" s="672"/>
      <c r="H1" s="137"/>
      <c r="I1" s="137"/>
      <c r="J1" s="137"/>
      <c r="K1" s="137"/>
      <c r="L1" s="137"/>
      <c r="M1" s="137"/>
      <c r="N1" s="137"/>
    </row>
    <row r="2" spans="1:15" ht="15" customHeight="1">
      <c r="A2" s="665" t="s">
        <v>19</v>
      </c>
      <c r="B2" s="665"/>
      <c r="C2" s="665"/>
      <c r="D2" s="665"/>
      <c r="E2" s="665"/>
      <c r="F2" s="665"/>
      <c r="G2" s="665"/>
      <c r="H2" s="123"/>
      <c r="I2" s="123"/>
      <c r="J2" s="123"/>
      <c r="K2" s="123"/>
      <c r="L2" s="123"/>
      <c r="M2" s="123"/>
      <c r="N2" s="123"/>
    </row>
    <row r="3" spans="1:15" ht="15" customHeight="1">
      <c r="A3" s="673" t="s">
        <v>2</v>
      </c>
      <c r="B3" s="673"/>
      <c r="C3" s="673"/>
      <c r="D3" s="673"/>
      <c r="E3" s="673"/>
      <c r="F3" s="673"/>
      <c r="G3" s="673"/>
      <c r="H3" s="133"/>
      <c r="I3" s="133"/>
      <c r="J3" s="133"/>
      <c r="K3" s="133"/>
      <c r="L3" s="133"/>
      <c r="M3" s="133"/>
      <c r="N3" s="133"/>
    </row>
    <row r="4" spans="1:15" ht="18">
      <c r="A4" s="666"/>
      <c r="B4" s="666"/>
      <c r="C4" s="666"/>
      <c r="D4" s="666"/>
      <c r="E4" s="666"/>
      <c r="F4" s="666"/>
      <c r="G4" s="666"/>
      <c r="H4" s="666"/>
      <c r="I4" s="3"/>
      <c r="J4" s="3"/>
      <c r="K4" s="3"/>
      <c r="L4" s="3"/>
      <c r="M4" s="5"/>
    </row>
    <row r="5" spans="1:15">
      <c r="A5" s="6"/>
      <c r="B5" s="7"/>
      <c r="C5" s="6"/>
      <c r="D5" s="6"/>
      <c r="E5" s="124"/>
      <c r="F5" s="7"/>
      <c r="G5" s="7"/>
      <c r="H5" s="6"/>
      <c r="I5" s="6"/>
      <c r="J5" s="9"/>
    </row>
    <row r="6" spans="1:15">
      <c r="A6" s="10"/>
      <c r="B6" s="10"/>
      <c r="C6" s="671" t="str">
        <f>+'Consolidado Resultados'!C5:H5</f>
        <v>Por el primer trimestre de:</v>
      </c>
      <c r="D6" s="671"/>
      <c r="E6" s="671"/>
      <c r="F6" s="671"/>
      <c r="G6" s="671"/>
      <c r="H6" s="129"/>
      <c r="I6" s="671" t="s">
        <v>91</v>
      </c>
      <c r="J6" s="671"/>
      <c r="K6" s="671"/>
      <c r="L6" s="671"/>
      <c r="M6" s="671"/>
    </row>
    <row r="7" spans="1:15">
      <c r="A7" s="11"/>
      <c r="B7" s="12"/>
      <c r="C7" s="45">
        <f>+'Consolidado Resultados'!C6</f>
        <v>2018</v>
      </c>
      <c r="D7" s="13" t="s">
        <v>3</v>
      </c>
      <c r="E7" s="45">
        <f>+'Consolidado Resultados'!E6</f>
        <v>2017</v>
      </c>
      <c r="F7" s="13" t="s">
        <v>3</v>
      </c>
      <c r="G7" s="40" t="s">
        <v>84</v>
      </c>
      <c r="H7" s="129"/>
      <c r="I7" s="45">
        <v>2015</v>
      </c>
      <c r="J7" s="13" t="s">
        <v>3</v>
      </c>
      <c r="K7" s="45">
        <v>2014</v>
      </c>
      <c r="L7" s="13" t="s">
        <v>3</v>
      </c>
      <c r="M7" s="13" t="s">
        <v>84</v>
      </c>
      <c r="N7" s="14"/>
      <c r="O7" s="14"/>
    </row>
    <row r="8" spans="1:15">
      <c r="A8" s="16" t="s">
        <v>4</v>
      </c>
      <c r="B8" s="16"/>
      <c r="C8" s="23">
        <v>0</v>
      </c>
      <c r="D8" s="18" t="e">
        <f>((+C8/C$8)*100)</f>
        <v>#DIV/0!</v>
      </c>
      <c r="E8" s="23">
        <v>0</v>
      </c>
      <c r="F8" s="18" t="e">
        <f>((+E8/E$8)*100)</f>
        <v>#DIV/0!</v>
      </c>
      <c r="G8" s="19" t="e">
        <f t="shared" ref="G8:G16" si="0">IF((((C8/E8)-1)*100)&gt;=100,"N.A.",(IF((((C8/E8)-1)*100)&lt;=-100,"N.A.",(((C8/E8)-1)*100))))</f>
        <v>#DIV/0!</v>
      </c>
      <c r="H8" s="17"/>
      <c r="I8" s="23">
        <v>118954.47100000001</v>
      </c>
      <c r="J8" s="18">
        <f>((+I8/I$8)*100)</f>
        <v>100</v>
      </c>
      <c r="K8" s="23">
        <v>105552.481</v>
      </c>
      <c r="L8" s="18">
        <f>((+K8/K$8)*100)</f>
        <v>100</v>
      </c>
      <c r="M8" s="19">
        <f t="shared" ref="M8:M17" si="1">IF((((I8/K8)-1)*100)&gt;=100,"N.A.",(IF((((I8/K8)-1)*100)&lt;=-100,"N.A.",(((I8/K8)-1)*100))))</f>
        <v>12.69699193522511</v>
      </c>
    </row>
    <row r="9" spans="1:15">
      <c r="A9" s="20" t="s">
        <v>5</v>
      </c>
      <c r="B9" s="16"/>
      <c r="C9" s="23">
        <f>+C8-C10</f>
        <v>0</v>
      </c>
      <c r="D9" s="21" t="e">
        <f>D8-D10</f>
        <v>#DIV/0!</v>
      </c>
      <c r="E9" s="23">
        <f>+E8-E10</f>
        <v>0</v>
      </c>
      <c r="F9" s="21" t="e">
        <f>F8-F10</f>
        <v>#DIV/0!</v>
      </c>
      <c r="G9" s="22" t="e">
        <f t="shared" si="0"/>
        <v>#DIV/0!</v>
      </c>
      <c r="H9" s="17"/>
      <c r="I9" s="23">
        <f>+I8-I10</f>
        <v>76001.031000000003</v>
      </c>
      <c r="J9" s="21">
        <f>J8-J10</f>
        <v>63.9</v>
      </c>
      <c r="K9" s="23">
        <f>+K8-K10</f>
        <v>67493.782999999996</v>
      </c>
      <c r="L9" s="21">
        <f>L8-L10</f>
        <v>63.9</v>
      </c>
      <c r="M9" s="22">
        <f t="shared" si="1"/>
        <v>12.604491290701558</v>
      </c>
    </row>
    <row r="10" spans="1:15">
      <c r="A10" s="20" t="s">
        <v>6</v>
      </c>
      <c r="B10" s="16"/>
      <c r="C10" s="130">
        <v>0</v>
      </c>
      <c r="D10" s="21" t="e">
        <f>ROUND(((+C10/C$8)*100),1)</f>
        <v>#DIV/0!</v>
      </c>
      <c r="E10" s="130">
        <v>0</v>
      </c>
      <c r="F10" s="21" t="e">
        <f>ROUND(((+E10/E$8)*100),1)</f>
        <v>#DIV/0!</v>
      </c>
      <c r="G10" s="22" t="e">
        <f t="shared" si="0"/>
        <v>#DIV/0!</v>
      </c>
      <c r="H10" s="17"/>
      <c r="I10" s="130">
        <v>42953.440000000002</v>
      </c>
      <c r="J10" s="21">
        <f>ROUND(((+I10/I$8)*100),1)</f>
        <v>36.1</v>
      </c>
      <c r="K10" s="130">
        <v>38058.697999999997</v>
      </c>
      <c r="L10" s="21">
        <f>ROUND(((+K10/K$8)*100),1)</f>
        <v>36.1</v>
      </c>
      <c r="M10" s="22">
        <f t="shared" si="1"/>
        <v>12.861033764213392</v>
      </c>
    </row>
    <row r="11" spans="1:15">
      <c r="A11" s="24" t="s">
        <v>30</v>
      </c>
      <c r="B11" s="15"/>
      <c r="C11" s="23">
        <v>0</v>
      </c>
      <c r="D11" s="18" t="e">
        <f>ROUND(((+C11/C$8)*100),1)</f>
        <v>#DIV/0!</v>
      </c>
      <c r="E11" s="23">
        <v>0</v>
      </c>
      <c r="F11" s="18" t="e">
        <f>ROUND(((+E11/E$8)*100),1)</f>
        <v>#DIV/0!</v>
      </c>
      <c r="G11" s="19" t="e">
        <f t="shared" si="0"/>
        <v>#DIV/0!</v>
      </c>
      <c r="H11" s="95"/>
      <c r="I11" s="23">
        <v>2092.2109999999998</v>
      </c>
      <c r="J11" s="18">
        <f>ROUND(((+I11/I$8)*100),1)</f>
        <v>1.8</v>
      </c>
      <c r="K11" s="23">
        <v>1581.895</v>
      </c>
      <c r="L11" s="18">
        <f>ROUND(((+K11/K$8)*100),1)</f>
        <v>1.5</v>
      </c>
      <c r="M11" s="19">
        <f t="shared" si="1"/>
        <v>32.259789682627456</v>
      </c>
    </row>
    <row r="12" spans="1:15">
      <c r="A12" s="24" t="s">
        <v>31</v>
      </c>
      <c r="B12" s="15"/>
      <c r="C12" s="23">
        <f>+C10-C11-C13-C14</f>
        <v>0</v>
      </c>
      <c r="D12" s="18" t="e">
        <f>+D10-D11-D14-D13</f>
        <v>#DIV/0!</v>
      </c>
      <c r="E12" s="23">
        <f>+E10-E11-E13-E14</f>
        <v>0</v>
      </c>
      <c r="F12" s="18" t="e">
        <f>+F10-F11-F14-F13</f>
        <v>#DIV/0!</v>
      </c>
      <c r="G12" s="19" t="e">
        <f t="shared" si="0"/>
        <v>#DIV/0!</v>
      </c>
      <c r="H12" s="17"/>
      <c r="I12" s="23">
        <f>+I10-I11-I13-I14</f>
        <v>30267.459000000003</v>
      </c>
      <c r="J12" s="18">
        <f>+J10-J11-J14-J13</f>
        <v>25.400000000000006</v>
      </c>
      <c r="K12" s="23">
        <f>+K10-K11-K13-K14</f>
        <v>27742.816999999995</v>
      </c>
      <c r="L12" s="18">
        <f>+L10-L11-L14-L13</f>
        <v>26.3</v>
      </c>
      <c r="M12" s="19">
        <f t="shared" si="1"/>
        <v>9.1001645579106274</v>
      </c>
    </row>
    <row r="13" spans="1:15">
      <c r="A13" s="16" t="s">
        <v>69</v>
      </c>
      <c r="B13" s="16"/>
      <c r="C13" s="23">
        <v>0</v>
      </c>
      <c r="D13" s="43" t="e">
        <f>ROUND(((+C13/C$8)*100),1)</f>
        <v>#DIV/0!</v>
      </c>
      <c r="E13" s="65">
        <v>0</v>
      </c>
      <c r="F13" s="18" t="e">
        <f>ROUND(((+E13/E$8)*100),1)</f>
        <v>#DIV/0!</v>
      </c>
      <c r="G13" s="103" t="e">
        <f t="shared" si="0"/>
        <v>#DIV/0!</v>
      </c>
      <c r="H13" s="17"/>
      <c r="I13" s="23">
        <v>236.72900000000001</v>
      </c>
      <c r="J13" s="18">
        <f>ROUND(((+I13/I$8)*100),1)</f>
        <v>0.2</v>
      </c>
      <c r="K13" s="23">
        <v>176.459</v>
      </c>
      <c r="L13" s="18">
        <f>ROUND(((+K13/K$8)*100),1)</f>
        <v>0.2</v>
      </c>
      <c r="M13" s="19">
        <f t="shared" si="1"/>
        <v>34.155242860947865</v>
      </c>
    </row>
    <row r="14" spans="1:15" s="38" customFormat="1">
      <c r="A14" s="68" t="s">
        <v>66</v>
      </c>
      <c r="B14" s="69"/>
      <c r="C14" s="66">
        <v>0</v>
      </c>
      <c r="D14" s="67" t="e">
        <f>ROUND(((+C14/C$8)*100),1)</f>
        <v>#DIV/0!</v>
      </c>
      <c r="E14" s="66">
        <v>0</v>
      </c>
      <c r="F14" s="67" t="e">
        <f>ROUND(((+E14/E$8)*100),1)</f>
        <v>#DIV/0!</v>
      </c>
      <c r="G14" s="98" t="e">
        <f t="shared" si="0"/>
        <v>#DIV/0!</v>
      </c>
      <c r="H14" s="64"/>
      <c r="I14" s="66">
        <v>10357.040999999999</v>
      </c>
      <c r="J14" s="67">
        <f>ROUND(((+I14/I$8)*100),1)</f>
        <v>8.6999999999999993</v>
      </c>
      <c r="K14" s="66">
        <v>8557.527</v>
      </c>
      <c r="L14" s="67">
        <f>ROUND(((+K14/K$8)*100),1)</f>
        <v>8.1</v>
      </c>
      <c r="M14" s="98">
        <f t="shared" si="1"/>
        <v>21.02843496725162</v>
      </c>
    </row>
    <row r="15" spans="1:15" ht="15.75" customHeight="1">
      <c r="A15" s="5" t="s">
        <v>14</v>
      </c>
      <c r="C15" s="23">
        <v>0</v>
      </c>
      <c r="D15" s="31" t="e">
        <f>ROUND(((+C15/C$8)*100),1)</f>
        <v>#DIV/0!</v>
      </c>
      <c r="E15" s="23">
        <v>0</v>
      </c>
      <c r="F15" s="31" t="e">
        <f>ROUND(((+E15/E$8)*100),1)</f>
        <v>#DIV/0!</v>
      </c>
      <c r="G15" s="99" t="e">
        <f t="shared" si="0"/>
        <v>#DIV/0!</v>
      </c>
      <c r="H15" s="64"/>
      <c r="I15" s="23">
        <v>2997.886</v>
      </c>
      <c r="J15" s="31">
        <f>ROUND(((+I15/I$8)*100),1)</f>
        <v>2.5</v>
      </c>
      <c r="K15" s="23">
        <v>2724.9319999999998</v>
      </c>
      <c r="L15" s="31">
        <f>ROUND(((+K15/K$8)*100),1)</f>
        <v>2.6</v>
      </c>
      <c r="M15" s="99">
        <f t="shared" si="1"/>
        <v>10.016910513730259</v>
      </c>
    </row>
    <row r="16" spans="1:15" ht="15.75" customHeight="1">
      <c r="A16" s="32" t="s">
        <v>70</v>
      </c>
      <c r="B16" s="16"/>
      <c r="C16" s="131">
        <f>+C17-C15-C14</f>
        <v>0</v>
      </c>
      <c r="D16" s="31" t="e">
        <f>D17-D14-D15</f>
        <v>#DIV/0!</v>
      </c>
      <c r="E16" s="132">
        <f>+E17-E14-E15</f>
        <v>0</v>
      </c>
      <c r="F16" s="31" t="e">
        <f>F17-F14-F15</f>
        <v>#DIV/0!</v>
      </c>
      <c r="G16" s="119" t="e">
        <f t="shared" si="0"/>
        <v>#DIV/0!</v>
      </c>
      <c r="H16" s="64"/>
      <c r="I16" s="26">
        <f>+I17-I15-I14</f>
        <v>240.92200000000048</v>
      </c>
      <c r="J16" s="31">
        <f>J17-J14-J15</f>
        <v>0.20000000000000107</v>
      </c>
      <c r="K16" s="26">
        <f>+K17-K15-K14</f>
        <v>278.16799999999967</v>
      </c>
      <c r="L16" s="31">
        <f>L17-L14-L15</f>
        <v>0.30000000000000027</v>
      </c>
      <c r="M16" s="103">
        <f t="shared" si="1"/>
        <v>-13.389750079088614</v>
      </c>
    </row>
    <row r="17" spans="1:13" ht="15.75" customHeight="1">
      <c r="A17" s="34" t="s">
        <v>58</v>
      </c>
      <c r="B17" s="16"/>
      <c r="C17" s="23">
        <v>0</v>
      </c>
      <c r="D17" s="35" t="e">
        <f>ROUND(((+C17/C$8)*100),1)</f>
        <v>#DIV/0!</v>
      </c>
      <c r="E17" s="125">
        <v>0</v>
      </c>
      <c r="F17" s="35" t="e">
        <f>ROUND(((+E17/E$8)*100),1)</f>
        <v>#DIV/0!</v>
      </c>
      <c r="G17" s="100" t="e">
        <f>IF((((C17/E17)-1)*100)&gt;=100,"N.A.",(IF((((C17/E17)-1)*100)&lt;=-100,"N.A.",(((C17/E17)-1)*100))))-0.01</f>
        <v>#DIV/0!</v>
      </c>
      <c r="H17" s="17"/>
      <c r="I17" s="23">
        <v>13595.849</v>
      </c>
      <c r="J17" s="35">
        <f>ROUND(((+I17/I$8)*100),1)</f>
        <v>11.4</v>
      </c>
      <c r="K17" s="23">
        <v>11560.627</v>
      </c>
      <c r="L17" s="35">
        <f>ROUND(((+K17/K$8)*100),1)</f>
        <v>11</v>
      </c>
      <c r="M17" s="100">
        <f t="shared" si="1"/>
        <v>17.604771782706941</v>
      </c>
    </row>
    <row r="18" spans="1:13">
      <c r="E18" s="42"/>
      <c r="F18" s="127"/>
    </row>
    <row r="19" spans="1:13">
      <c r="C19" s="14"/>
    </row>
  </sheetData>
  <mergeCells count="6">
    <mergeCell ref="A4:H4"/>
    <mergeCell ref="C6:G6"/>
    <mergeCell ref="I6:M6"/>
    <mergeCell ref="A1:G1"/>
    <mergeCell ref="A2:G2"/>
    <mergeCell ref="A3:G3"/>
  </mergeCells>
  <printOptions horizontalCentered="1"/>
  <pageMargins left="0.43307086614173229" right="0.31496062992125984" top="0.78740157480314965" bottom="0.23622047244094491" header="0" footer="0"/>
  <pageSetup scale="84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6865" r:id="rId4">
          <objectPr defaultSize="0" autoPict="0" r:id="rId5">
            <anchor moveWithCells="1" sizeWithCells="1">
              <from>
                <xdr:col>4</xdr:col>
                <xdr:colOff>0</xdr:colOff>
                <xdr:row>17</xdr:row>
                <xdr:rowOff>0</xdr:rowOff>
              </from>
              <to>
                <xdr:col>4</xdr:col>
                <xdr:colOff>0</xdr:colOff>
                <xdr:row>17</xdr:row>
                <xdr:rowOff>0</xdr:rowOff>
              </to>
            </anchor>
          </objectPr>
        </oleObject>
      </mc:Choice>
      <mc:Fallback>
        <oleObject progId="Word.Picture.8" shapeId="36865" r:id="rId4"/>
      </mc:Fallback>
    </mc:AlternateContent>
    <mc:AlternateContent xmlns:mc="http://schemas.openxmlformats.org/markup-compatibility/2006">
      <mc:Choice Requires="x14">
        <oleObject progId="Word.Picture.8" shapeId="36866" r:id="rId6">
          <objectPr defaultSize="0" autoPict="0" r:id="rId5">
            <anchor moveWithCells="1" sizeWithCells="1">
              <from>
                <xdr:col>4</xdr:col>
                <xdr:colOff>0</xdr:colOff>
                <xdr:row>17</xdr:row>
                <xdr:rowOff>0</xdr:rowOff>
              </from>
              <to>
                <xdr:col>4</xdr:col>
                <xdr:colOff>0</xdr:colOff>
                <xdr:row>17</xdr:row>
                <xdr:rowOff>0</xdr:rowOff>
              </to>
            </anchor>
          </objectPr>
        </oleObject>
      </mc:Choice>
      <mc:Fallback>
        <oleObject progId="Word.Picture.8" shapeId="3686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Consolidado Resultados</vt:lpstr>
      <vt:lpstr> Consolidado Balance</vt:lpstr>
      <vt:lpstr>Consolidado Trim Ajustes</vt:lpstr>
      <vt:lpstr>Consolidado Resultados Orgánico</vt:lpstr>
      <vt:lpstr>FEMSA Comercio-Div Comercial</vt:lpstr>
      <vt:lpstr>FEMSA Comercio-Div Salud</vt:lpstr>
      <vt:lpstr>FEMSA Comercio-Div Combustibles</vt:lpstr>
      <vt:lpstr>FEMCO Comercial Org</vt:lpstr>
      <vt:lpstr>FEMCO OXXO</vt:lpstr>
      <vt:lpstr>Coca-Cola FEMSA</vt:lpstr>
      <vt:lpstr>Otros indicadores</vt:lpstr>
      <vt:lpstr>' Consolidado Balance'!Print_Area</vt:lpstr>
      <vt:lpstr>'Coca-Cola FEMSA'!Print_Area</vt:lpstr>
      <vt:lpstr>'Consolidado Resultados'!Print_Area</vt:lpstr>
      <vt:lpstr>'Consolidado Resultados Orgánico'!Print_Area</vt:lpstr>
      <vt:lpstr>'FEMCO Comercial Org'!Print_Area</vt:lpstr>
      <vt:lpstr>'FEMCO OXXO'!Print_Area</vt:lpstr>
      <vt:lpstr>'FEMSA Comercio-Div Combustibles'!Print_Area</vt:lpstr>
      <vt:lpstr>'FEMSA Comercio-Div Comercial'!Print_Area</vt:lpstr>
      <vt:lpstr>'FEMSA Comercio-Div Salud'!Print_Area</vt:lpstr>
      <vt:lpstr>'Otros indicadores'!Print_Area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1360303</dc:creator>
  <cp:lastModifiedBy>Manero Martínez Jose Enrique</cp:lastModifiedBy>
  <cp:lastPrinted>2018-04-18T18:24:05Z</cp:lastPrinted>
  <dcterms:created xsi:type="dcterms:W3CDTF">2011-12-21T23:50:30Z</dcterms:created>
  <dcterms:modified xsi:type="dcterms:W3CDTF">2018-04-25T22:16:53Z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