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xl/drawings/drawing4.xml" ContentType="application/vnd.openxmlformats-officedocument.drawing+xml"/>
  <Override PartName="/xl/embeddings/oleObject3.bin" ContentType="application/vnd.openxmlformats-officedocument.oleObject"/>
  <Override PartName="/xl/drawings/drawing5.xml" ContentType="application/vnd.openxmlformats-officedocument.drawing+xml"/>
  <Override PartName="/xl/drawings/drawing6.xml" ContentType="application/vnd.openxmlformats-officedocument.drawing+xml"/>
  <Override PartName="/xl/embeddings/oleObject4.bin" ContentType="application/vnd.openxmlformats-officedocument.oleObject"/>
  <Override PartName="/xl/embeddings/oleObject5.bin" ContentType="application/vnd.openxmlformats-officedocument.oleObject"/>
  <Override PartName="/xl/drawings/drawing7.xml" ContentType="application/vnd.openxmlformats-officedocument.drawing+xml"/>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embeddings/oleObject9.bin" ContentType="application/vnd.openxmlformats-officedocument.oleObject"/>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shpfem01.csc.fmx\RI\Trimestres FEMSA\2018\Octubre\Documentos Finales\"/>
    </mc:Choice>
  </mc:AlternateContent>
  <bookViews>
    <workbookView xWindow="0" yWindow="0" windowWidth="19200" windowHeight="6950" firstSheet="7" activeTab="9"/>
  </bookViews>
  <sheets>
    <sheet name="Consolidado Resultados" sheetId="14" r:id="rId1"/>
    <sheet name=" Consolidado Balance" sheetId="17" r:id="rId2"/>
    <sheet name="Consolidado Trim Ajustes" sheetId="13" state="hidden" r:id="rId3"/>
    <sheet name="Consolidado Resultados Ajustes" sheetId="3" state="hidden" r:id="rId4"/>
    <sheet name="Consolidado Resultados Orgánico" sheetId="4" state="hidden" r:id="rId5"/>
    <sheet name="FEMCO Comercial" sheetId="10" state="hidden" r:id="rId6"/>
    <sheet name="FEMSA Comercio-Div Proximidad" sheetId="16" r:id="rId7"/>
    <sheet name="FEMSA Comercio-Div Salud" sheetId="11" r:id="rId8"/>
    <sheet name="FEMSA Comercio-Div Combustibles" sheetId="12" r:id="rId9"/>
    <sheet name="Coca-Cola FEMSA" sheetId="5" r:id="rId10"/>
    <sheet name="Otros indicadores" sheetId="8" r:id="rId11"/>
  </sheets>
  <definedNames>
    <definedName name="ebitdaprom" localSheetId="9">#REF!,#REF!,#REF!,#REF!,#REF!,#REF!</definedName>
    <definedName name="ebitdaprom" localSheetId="3">#REF!,#REF!,#REF!,#REF!,#REF!,#REF!</definedName>
    <definedName name="ebitdaprom" localSheetId="4">#REF!,#REF!,#REF!,#REF!,#REF!,#REF!</definedName>
    <definedName name="ebitdaprom" localSheetId="5">#REF!,#REF!,#REF!,#REF!,#REF!,#REF!</definedName>
    <definedName name="ebitdaprom" localSheetId="8">#REF!,#REF!,#REF!,#REF!,#REF!,#REF!</definedName>
    <definedName name="ebitdaprom" localSheetId="6">#REF!,#REF!,#REF!,#REF!,#REF!,#REF!</definedName>
    <definedName name="ebitdaprom" localSheetId="7">#REF!,#REF!,#REF!,#REF!,#REF!,#REF!</definedName>
    <definedName name="ebitdaprom" localSheetId="10">#REF!,#REF!,#REF!,#REF!,#REF!,#REF!</definedName>
    <definedName name="_xlnm.Print_Area" localSheetId="1">' Consolidado Balance'!$A$1:$H$55</definedName>
    <definedName name="_xlnm.Print_Area" localSheetId="9">'Coca-Cola FEMSA'!$A$1:$O$29</definedName>
    <definedName name="_xlnm.Print_Area" localSheetId="0">'Consolidado Resultados'!$A$1:$O$53</definedName>
    <definedName name="_xlnm.Print_Area" localSheetId="3">'Consolidado Resultados Ajustes'!$A$1:$T$59</definedName>
    <definedName name="_xlnm.Print_Area" localSheetId="4">'Consolidado Resultados Orgánico'!$A$1:$O$32</definedName>
    <definedName name="_xlnm.Print_Area" localSheetId="2">'Consolidado Trim Ajustes'!$A$1:$W$59</definedName>
    <definedName name="_xlnm.Print_Area" localSheetId="5">'FEMCO Comercial'!$A$1:$N$32</definedName>
    <definedName name="_xlnm.Print_Area" localSheetId="8">'FEMSA Comercio-Div Combustibles'!$A$1:$M$34</definedName>
    <definedName name="_xlnm.Print_Area" localSheetId="6">'FEMSA Comercio-Div Proximidad'!$A$1:$O$33</definedName>
    <definedName name="_xlnm.Print_Area" localSheetId="7">'FEMSA Comercio-Div Salud'!$A$1:$M$31</definedName>
    <definedName name="_xlnm.Print_Area" localSheetId="10">'Otros indicadores'!$A$1:$K$17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13" l="1"/>
  <c r="E30" i="13"/>
  <c r="E58" i="13"/>
  <c r="E58" i="3"/>
  <c r="D54" i="3"/>
  <c r="D56" i="3" s="1"/>
  <c r="E30" i="3" l="1"/>
  <c r="D11" i="3" l="1"/>
  <c r="J1" i="4" l="1"/>
  <c r="C1" i="4"/>
  <c r="L33" i="3" l="1"/>
  <c r="P18" i="3" l="1"/>
  <c r="J58" i="13"/>
  <c r="L58" i="3"/>
  <c r="H21" i="13"/>
  <c r="H25" i="13" s="1"/>
  <c r="H17" i="13"/>
  <c r="H26" i="13" l="1"/>
  <c r="H29" i="13" l="1"/>
  <c r="J33" i="13" l="1"/>
  <c r="E57" i="3" l="1"/>
  <c r="E55" i="3"/>
  <c r="E33" i="3"/>
  <c r="E28" i="3"/>
  <c r="E27" i="3"/>
  <c r="E24" i="3"/>
  <c r="E23" i="3"/>
  <c r="E22" i="3"/>
  <c r="E20" i="3"/>
  <c r="E19" i="3"/>
  <c r="E18" i="3"/>
  <c r="E15" i="3"/>
  <c r="E14" i="3"/>
  <c r="E13" i="3"/>
  <c r="E12" i="3"/>
  <c r="E9" i="3"/>
  <c r="E10" i="3" l="1"/>
  <c r="O10" i="3"/>
  <c r="J16" i="3" l="1"/>
  <c r="J21" i="3"/>
  <c r="J11" i="3"/>
  <c r="J17" i="3" l="1"/>
  <c r="J25" i="3"/>
  <c r="J54" i="3" l="1"/>
  <c r="J26" i="3"/>
  <c r="H54" i="13"/>
  <c r="J29" i="3" l="1"/>
  <c r="J34" i="3"/>
  <c r="H34" i="13"/>
  <c r="H56" i="13"/>
  <c r="H11" i="8" l="1"/>
  <c r="H8" i="8"/>
  <c r="H12" i="8"/>
  <c r="H9" i="8"/>
  <c r="H13" i="8"/>
  <c r="H10" i="8"/>
  <c r="H14" i="8"/>
  <c r="H7" i="8"/>
  <c r="E6" i="10" l="1"/>
  <c r="C6" i="10"/>
  <c r="C5" i="10"/>
  <c r="N23" i="4" l="1"/>
  <c r="N26" i="4"/>
  <c r="N29" i="4"/>
  <c r="G23" i="4"/>
  <c r="G26" i="4"/>
  <c r="G29" i="4"/>
  <c r="D25" i="13" l="1"/>
  <c r="D21" i="13"/>
  <c r="D16" i="13"/>
  <c r="D17" i="13" s="1"/>
  <c r="D54" i="13" l="1"/>
  <c r="D56" i="13" s="1"/>
  <c r="D26" i="13"/>
  <c r="D31" i="13" s="1"/>
  <c r="G21" i="10" l="1"/>
  <c r="L6" i="10"/>
  <c r="J6" i="10"/>
  <c r="O17" i="10"/>
  <c r="G17" i="10" l="1"/>
  <c r="N17" i="10"/>
  <c r="M9" i="10"/>
  <c r="F13" i="10"/>
  <c r="F14" i="10"/>
  <c r="G29" i="10"/>
  <c r="G22" i="10"/>
  <c r="N27" i="10"/>
  <c r="G20" i="10"/>
  <c r="G27" i="10"/>
  <c r="M16" i="10"/>
  <c r="M13" i="10"/>
  <c r="F16" i="10"/>
  <c r="N20" i="10"/>
  <c r="F9" i="10"/>
  <c r="N28" i="10"/>
  <c r="G28" i="10"/>
  <c r="N29" i="10"/>
  <c r="F7" i="10"/>
  <c r="M7" i="10"/>
  <c r="F10" i="10"/>
  <c r="F12" i="10"/>
  <c r="M10" i="10"/>
  <c r="M12" i="10"/>
  <c r="M14" i="10"/>
  <c r="M15" i="10" l="1"/>
  <c r="F15" i="10"/>
  <c r="M8" i="10"/>
  <c r="M11" i="10"/>
  <c r="F11" i="10"/>
  <c r="F8" i="10"/>
  <c r="V12" i="10"/>
  <c r="V11" i="10"/>
  <c r="P18" i="10"/>
  <c r="P17" i="10"/>
  <c r="R16" i="10"/>
  <c r="V15" i="10"/>
  <c r="V14" i="10"/>
  <c r="V13" i="10"/>
  <c r="V10" i="10"/>
  <c r="E18" i="10"/>
  <c r="V7" i="10"/>
  <c r="Q6" i="10"/>
  <c r="S5" i="10"/>
  <c r="Q7" i="10" l="1"/>
  <c r="Q17" i="10" s="1"/>
  <c r="V8" i="10"/>
  <c r="V16" i="10"/>
  <c r="P19" i="10"/>
  <c r="V9" i="10"/>
  <c r="P8" i="10"/>
  <c r="R7" i="10"/>
  <c r="R17" i="10" s="1"/>
  <c r="Q31" i="8" l="1"/>
  <c r="Q27" i="8"/>
  <c r="L30" i="4"/>
  <c r="L27" i="4"/>
  <c r="L24" i="4"/>
  <c r="E30" i="4"/>
  <c r="E27" i="4"/>
  <c r="E24" i="4"/>
  <c r="D25" i="3"/>
  <c r="D21" i="3"/>
  <c r="D16" i="3"/>
  <c r="D17" i="3" l="1"/>
  <c r="D26" i="3" l="1"/>
  <c r="D29" i="3" l="1"/>
  <c r="D32" i="3" l="1"/>
  <c r="D31" i="3"/>
  <c r="Q25" i="4" l="1"/>
  <c r="F28" i="3" l="1"/>
  <c r="C11" i="3"/>
  <c r="E11" i="3" s="1"/>
  <c r="C16" i="3"/>
  <c r="E16" i="3" s="1"/>
  <c r="C21" i="3"/>
  <c r="E21" i="3" s="1"/>
  <c r="C25" i="3" l="1"/>
  <c r="E25" i="3" s="1"/>
  <c r="C17" i="3"/>
  <c r="E17" i="3" s="1"/>
  <c r="F18" i="3"/>
  <c r="C26" i="3" l="1"/>
  <c r="E26" i="3" s="1"/>
  <c r="C54" i="3"/>
  <c r="E54" i="3" s="1"/>
  <c r="C29" i="3" l="1"/>
  <c r="E29" i="3" s="1"/>
  <c r="C34" i="3"/>
  <c r="C56" i="3"/>
  <c r="E56" i="3" s="1"/>
  <c r="C31" i="3" l="1"/>
  <c r="C32" i="3" s="1"/>
  <c r="E31" i="3"/>
  <c r="F26" i="3"/>
  <c r="G26" i="3" s="1"/>
  <c r="E32" i="3" l="1"/>
  <c r="K11" i="8" l="1"/>
  <c r="K14" i="8"/>
  <c r="K12" i="8"/>
  <c r="K10" i="8"/>
  <c r="K9" i="8"/>
  <c r="K8" i="8"/>
  <c r="K13" i="8"/>
  <c r="K7" i="8"/>
  <c r="G23" i="10" l="1"/>
  <c r="G24" i="10" l="1"/>
  <c r="N14" i="10" l="1"/>
  <c r="U14" i="10"/>
  <c r="G14" i="10"/>
  <c r="N12" i="10"/>
  <c r="K14" i="10" l="1"/>
  <c r="U10" i="10"/>
  <c r="D10" i="10"/>
  <c r="G10" i="10"/>
  <c r="K10" i="10"/>
  <c r="N10" i="10"/>
  <c r="J15" i="10"/>
  <c r="N16" i="10"/>
  <c r="K16" i="10"/>
  <c r="U7" i="10"/>
  <c r="D7" i="10"/>
  <c r="R5" i="10"/>
  <c r="T5" i="10" s="1"/>
  <c r="G7" i="10"/>
  <c r="K7" i="10"/>
  <c r="N7" i="10"/>
  <c r="J8" i="10"/>
  <c r="G12" i="10"/>
  <c r="U12" i="10"/>
  <c r="D12" i="10"/>
  <c r="D13" i="10"/>
  <c r="U13" i="10"/>
  <c r="O13" i="10"/>
  <c r="G13" i="10"/>
  <c r="K9" i="10"/>
  <c r="J11" i="10"/>
  <c r="N9" i="10"/>
  <c r="N13" i="10"/>
  <c r="K13" i="10"/>
  <c r="C15" i="10"/>
  <c r="U16" i="10"/>
  <c r="D16" i="10"/>
  <c r="G16" i="10"/>
  <c r="O18" i="10"/>
  <c r="K12" i="10"/>
  <c r="D14" i="10"/>
  <c r="N8" i="10" l="1"/>
  <c r="N15" i="10"/>
  <c r="N11" i="10"/>
  <c r="U15" i="10"/>
  <c r="G15" i="10"/>
  <c r="C11" i="10"/>
  <c r="G9" i="10"/>
  <c r="D9" i="10"/>
  <c r="U9" i="10"/>
  <c r="K11" i="10"/>
  <c r="D15" i="10"/>
  <c r="C8" i="10"/>
  <c r="K8" i="10"/>
  <c r="K15" i="10"/>
  <c r="D11" i="10" l="1"/>
  <c r="D8" i="10"/>
  <c r="G11" i="10"/>
  <c r="U11" i="10"/>
  <c r="C18" i="10"/>
  <c r="G8" i="10"/>
  <c r="U8" i="10"/>
  <c r="G18" i="10" l="1"/>
  <c r="E5" i="4" l="1"/>
  <c r="E6" i="4" s="1"/>
  <c r="L5" i="4"/>
  <c r="L6" i="4" s="1"/>
  <c r="J5" i="4" l="1"/>
  <c r="C5" i="4"/>
  <c r="C6" i="4" l="1"/>
  <c r="G6" i="4" s="1"/>
  <c r="G5" i="4"/>
  <c r="J6" i="4"/>
  <c r="N6" i="4" s="1"/>
  <c r="N5" i="4"/>
  <c r="C8" i="4" l="1"/>
  <c r="E11" i="4"/>
  <c r="E12" i="4" s="1"/>
  <c r="J11" i="4"/>
  <c r="E8" i="4"/>
  <c r="E9" i="4" s="1"/>
  <c r="L8" i="4"/>
  <c r="L9" i="4" s="1"/>
  <c r="C11" i="4"/>
  <c r="J8" i="4"/>
  <c r="L11" i="4"/>
  <c r="L12" i="4" s="1"/>
  <c r="J9" i="4" l="1"/>
  <c r="N9" i="4" s="1"/>
  <c r="N8" i="4"/>
  <c r="C12" i="4"/>
  <c r="G12" i="4" s="1"/>
  <c r="G11" i="4"/>
  <c r="J12" i="4"/>
  <c r="N12" i="4" s="1"/>
  <c r="N11" i="4"/>
  <c r="C9" i="4"/>
  <c r="G9" i="4" s="1"/>
  <c r="G8" i="4"/>
  <c r="J10" i="13" l="1"/>
  <c r="L24" i="3"/>
  <c r="L23" i="3"/>
  <c r="L12" i="3"/>
  <c r="J28" i="13"/>
  <c r="J23" i="13"/>
  <c r="J24" i="13"/>
  <c r="J13" i="13"/>
  <c r="L13" i="3"/>
  <c r="J55" i="13"/>
  <c r="L55" i="3"/>
  <c r="J14" i="13"/>
  <c r="J22" i="13"/>
  <c r="J12" i="13"/>
  <c r="J27" i="13"/>
  <c r="L27" i="3"/>
  <c r="L22" i="3"/>
  <c r="L14" i="3"/>
  <c r="L56" i="3"/>
  <c r="J20" i="13"/>
  <c r="L20" i="3"/>
  <c r="L28" i="3"/>
  <c r="L10" i="3"/>
  <c r="J24" i="4" l="1"/>
  <c r="C27" i="4"/>
  <c r="J27" i="4"/>
  <c r="C30" i="4"/>
  <c r="G30" i="4" s="1"/>
  <c r="C24" i="4"/>
  <c r="J30" i="4"/>
  <c r="N30" i="4" s="1"/>
  <c r="J18" i="13"/>
  <c r="J9" i="13"/>
  <c r="I11" i="13"/>
  <c r="J56" i="13"/>
  <c r="I21" i="13"/>
  <c r="J19" i="13"/>
  <c r="L19" i="3"/>
  <c r="K21" i="3"/>
  <c r="L18" i="3"/>
  <c r="K28" i="13"/>
  <c r="M28" i="3"/>
  <c r="L9" i="3"/>
  <c r="K11" i="3"/>
  <c r="E14" i="4"/>
  <c r="E15" i="4" s="1"/>
  <c r="L14" i="4"/>
  <c r="L15" i="4" s="1"/>
  <c r="E17" i="4"/>
  <c r="S18" i="4"/>
  <c r="L17" i="4"/>
  <c r="L18" i="4" s="1"/>
  <c r="J17" i="4"/>
  <c r="J14" i="4"/>
  <c r="E28" i="13"/>
  <c r="N27" i="4" l="1"/>
  <c r="G27" i="4"/>
  <c r="G24" i="4"/>
  <c r="N24" i="4"/>
  <c r="E22" i="13"/>
  <c r="E13" i="13"/>
  <c r="E20" i="13"/>
  <c r="E23" i="13"/>
  <c r="E24" i="13"/>
  <c r="P25" i="4"/>
  <c r="R25" i="4" s="1"/>
  <c r="L11" i="3"/>
  <c r="J11" i="13"/>
  <c r="K16" i="3"/>
  <c r="L16" i="3" s="1"/>
  <c r="L15" i="3"/>
  <c r="I16" i="13"/>
  <c r="J16" i="13" s="1"/>
  <c r="J15" i="13"/>
  <c r="K25" i="3"/>
  <c r="L25" i="3" s="1"/>
  <c r="L21" i="3"/>
  <c r="I25" i="13"/>
  <c r="J25" i="13" s="1"/>
  <c r="J21" i="13"/>
  <c r="E18" i="4"/>
  <c r="S19" i="4"/>
  <c r="E20" i="4"/>
  <c r="E21" i="4" s="1"/>
  <c r="L20" i="4"/>
  <c r="L21" i="4" s="1"/>
  <c r="J18" i="4"/>
  <c r="N17" i="4"/>
  <c r="J20" i="4"/>
  <c r="J15" i="4"/>
  <c r="N14" i="4"/>
  <c r="N15" i="4" l="1"/>
  <c r="N18" i="4"/>
  <c r="E10" i="13"/>
  <c r="O10" i="13"/>
  <c r="E14" i="13"/>
  <c r="E12" i="13"/>
  <c r="E27" i="13"/>
  <c r="I17" i="13"/>
  <c r="J17" i="13" s="1"/>
  <c r="K17" i="3"/>
  <c r="K26" i="3" s="1"/>
  <c r="M18" i="3"/>
  <c r="K18" i="13"/>
  <c r="J21" i="4"/>
  <c r="N21" i="4" s="1"/>
  <c r="N20" i="4"/>
  <c r="C20" i="4" l="1"/>
  <c r="G20" i="4" s="1"/>
  <c r="F28" i="13"/>
  <c r="C14" i="4"/>
  <c r="E18" i="13"/>
  <c r="E19" i="13"/>
  <c r="C21" i="13"/>
  <c r="E15" i="13"/>
  <c r="C16" i="13"/>
  <c r="E16" i="13" s="1"/>
  <c r="E9" i="13"/>
  <c r="C11" i="13"/>
  <c r="I26" i="13"/>
  <c r="J26" i="13" s="1"/>
  <c r="J34" i="13" s="1"/>
  <c r="I54" i="13"/>
  <c r="J54" i="13" s="1"/>
  <c r="K54" i="3"/>
  <c r="L17" i="3"/>
  <c r="C21" i="4" l="1"/>
  <c r="G21" i="4" s="1"/>
  <c r="I57" i="13"/>
  <c r="J57" i="13" s="1"/>
  <c r="I29" i="13"/>
  <c r="I32" i="13" s="1"/>
  <c r="E11" i="13"/>
  <c r="C17" i="13"/>
  <c r="E55" i="13"/>
  <c r="E21" i="13"/>
  <c r="C25" i="13"/>
  <c r="E25" i="13" s="1"/>
  <c r="F18" i="13"/>
  <c r="C15" i="4"/>
  <c r="G14" i="4"/>
  <c r="C17" i="4"/>
  <c r="H18" i="4" s="1"/>
  <c r="Q18" i="4"/>
  <c r="U18" i="4" s="1"/>
  <c r="E57" i="13"/>
  <c r="L54" i="3"/>
  <c r="K57" i="3"/>
  <c r="L57" i="3" s="1"/>
  <c r="K29" i="3"/>
  <c r="K31" i="3"/>
  <c r="L26" i="3"/>
  <c r="K26" i="13"/>
  <c r="G15" i="4" l="1"/>
  <c r="H30" i="13"/>
  <c r="H31" i="13" s="1"/>
  <c r="H32" i="13" s="1"/>
  <c r="K32" i="13" s="1"/>
  <c r="J29" i="13"/>
  <c r="C18" i="4"/>
  <c r="Q19" i="4"/>
  <c r="U19" i="4" s="1"/>
  <c r="G17" i="4"/>
  <c r="E17" i="13"/>
  <c r="C26" i="13"/>
  <c r="C54" i="13"/>
  <c r="L29" i="3"/>
  <c r="J30" i="3"/>
  <c r="M26" i="3"/>
  <c r="C29" i="13" l="1"/>
  <c r="C34" i="13"/>
  <c r="G18" i="4"/>
  <c r="J30" i="13"/>
  <c r="E54" i="13"/>
  <c r="C56" i="13"/>
  <c r="E56" i="13" s="1"/>
  <c r="E26" i="13"/>
  <c r="J31" i="13"/>
  <c r="J31" i="3"/>
  <c r="L30" i="3"/>
  <c r="J32" i="13" l="1"/>
  <c r="F26" i="13"/>
  <c r="C31" i="13"/>
  <c r="C32" i="13" s="1"/>
  <c r="E32" i="13" s="1"/>
  <c r="E29" i="13"/>
  <c r="J32" i="3"/>
  <c r="L31" i="3"/>
  <c r="M31" i="3"/>
  <c r="E31" i="13" l="1"/>
  <c r="L32" i="3"/>
</calcChain>
</file>

<file path=xl/sharedStrings.xml><?xml version="1.0" encoding="utf-8"?>
<sst xmlns="http://schemas.openxmlformats.org/spreadsheetml/2006/main" count="525" uniqueCount="223">
  <si>
    <t>FEMSA</t>
  </si>
  <si>
    <t>Balance General Consolidado</t>
  </si>
  <si>
    <t>Millones de pesos</t>
  </si>
  <si>
    <t>ACTIVOS</t>
  </si>
  <si>
    <t>% Inc.</t>
  </si>
  <si>
    <t>Efectivo y valores de realización inmediata</t>
  </si>
  <si>
    <t>Inversiones</t>
  </si>
  <si>
    <t>Cuentas por cobrar</t>
  </si>
  <si>
    <t>Inventarios</t>
  </si>
  <si>
    <t>Otros activos circulantes</t>
  </si>
  <si>
    <t>Total activo circulante</t>
  </si>
  <si>
    <t xml:space="preserve">Inversión en acciones </t>
  </si>
  <si>
    <t>Propiedad, planta y equipo, neto</t>
  </si>
  <si>
    <r>
      <t>Activos intangibles</t>
    </r>
    <r>
      <rPr>
        <vertAlign val="superscript"/>
        <sz val="8"/>
        <color indexed="8"/>
        <rFont val="Calibri"/>
        <family val="2"/>
        <scheme val="minor"/>
      </rPr>
      <t>(1)</t>
    </r>
  </si>
  <si>
    <t>Otros activos</t>
  </si>
  <si>
    <t>TOTAL ACTIVOS</t>
  </si>
  <si>
    <t>PASIVOS Y CAPITAL CONTABLE</t>
  </si>
  <si>
    <t>Préstamos bancarios C.P.</t>
  </si>
  <si>
    <t>Intereses por pagar</t>
  </si>
  <si>
    <t>Pasivo de operación</t>
  </si>
  <si>
    <t>Total pasivo circulante</t>
  </si>
  <si>
    <r>
      <t>Deuda a largo plazo</t>
    </r>
    <r>
      <rPr>
        <vertAlign val="superscript"/>
        <sz val="8"/>
        <color indexed="8"/>
        <rFont val="Calibri"/>
        <family val="2"/>
        <scheme val="minor"/>
      </rPr>
      <t>(2)</t>
    </r>
  </si>
  <si>
    <t xml:space="preserve">Obligaciones laborales </t>
  </si>
  <si>
    <t>Otros pasivos</t>
  </si>
  <si>
    <t>Total pasivos</t>
  </si>
  <si>
    <t>Total capital contable</t>
  </si>
  <si>
    <t>TOTAL PASIVO Y CAPITAL CONTABLE</t>
  </si>
  <si>
    <r>
      <t xml:space="preserve">MEZCLA DE MONEDAS Y TASAS </t>
    </r>
    <r>
      <rPr>
        <b/>
        <vertAlign val="superscript"/>
        <sz val="8"/>
        <color theme="0"/>
        <rFont val="Calibri"/>
        <family val="2"/>
        <scheme val="minor"/>
      </rPr>
      <t>(2)</t>
    </r>
  </si>
  <si>
    <t>% del Total</t>
  </si>
  <si>
    <t>Tasa Promedio</t>
  </si>
  <si>
    <t>Contratado en:</t>
  </si>
  <si>
    <t>Pesos mexicanos</t>
  </si>
  <si>
    <t>Dólares</t>
  </si>
  <si>
    <t>Euros</t>
  </si>
  <si>
    <t>Pesos Colombianos</t>
  </si>
  <si>
    <t>Pesos Argentinos</t>
  </si>
  <si>
    <t xml:space="preserve">Reales </t>
  </si>
  <si>
    <t>Pesos Chilenos</t>
  </si>
  <si>
    <t>Deuda total</t>
  </si>
  <si>
    <r>
      <t xml:space="preserve">Tasa fija </t>
    </r>
    <r>
      <rPr>
        <vertAlign val="superscript"/>
        <sz val="8"/>
        <rFont val="Calibri"/>
        <family val="2"/>
        <scheme val="minor"/>
      </rPr>
      <t>(2)</t>
    </r>
  </si>
  <si>
    <r>
      <t xml:space="preserve">Tasa variable </t>
    </r>
    <r>
      <rPr>
        <vertAlign val="superscript"/>
        <sz val="8"/>
        <rFont val="Calibri"/>
        <family val="2"/>
        <scheme val="minor"/>
      </rPr>
      <t>(2)</t>
    </r>
  </si>
  <si>
    <t>VENCIMIENTOS DE LA DEUDA</t>
  </si>
  <si>
    <t>2023+</t>
  </si>
  <si>
    <t>% de la Deuda total</t>
  </si>
  <si>
    <t>Estado de Resultados Consolidado</t>
  </si>
  <si>
    <t>Millones de Pesos</t>
  </si>
  <si>
    <t>A c u m u l a d o:</t>
  </si>
  <si>
    <t>% Integral</t>
  </si>
  <si>
    <r>
      <t>% Org.</t>
    </r>
    <r>
      <rPr>
        <b/>
        <vertAlign val="superscript"/>
        <sz val="8"/>
        <color rgb="FF850026"/>
        <rFont val="Calibri"/>
        <family val="2"/>
        <scheme val="minor"/>
      </rPr>
      <t>(A)</t>
    </r>
  </si>
  <si>
    <t>Ingresos totales</t>
  </si>
  <si>
    <t>Costo de ventas</t>
  </si>
  <si>
    <t>Utilidad bruta</t>
  </si>
  <si>
    <t>Gastos de administración</t>
  </si>
  <si>
    <t>Gastos de venta</t>
  </si>
  <si>
    <t>Método de participación operativo Ganancia (Pérdida)</t>
  </si>
  <si>
    <t>Otros gastos (productos) operativos</t>
  </si>
  <si>
    <r>
      <t xml:space="preserve">Otros gastos (productos) operativos, neto </t>
    </r>
    <r>
      <rPr>
        <vertAlign val="superscript"/>
        <sz val="8"/>
        <color indexed="8"/>
        <rFont val="Calibri"/>
        <family val="2"/>
        <scheme val="minor"/>
      </rPr>
      <t>(1)</t>
    </r>
  </si>
  <si>
    <r>
      <t xml:space="preserve">Utilidad de operación </t>
    </r>
    <r>
      <rPr>
        <vertAlign val="superscript"/>
        <sz val="8"/>
        <color indexed="8"/>
        <rFont val="Calibri"/>
        <family val="2"/>
        <scheme val="minor"/>
      </rPr>
      <t>(2)</t>
    </r>
  </si>
  <si>
    <t xml:space="preserve">Otros gastos (productos) no operativos </t>
  </si>
  <si>
    <t>Gasto financiero</t>
  </si>
  <si>
    <t>Producto financiero</t>
  </si>
  <si>
    <t>Gasto financiero, neto</t>
  </si>
  <si>
    <t>Pérdida / (Ganancia) por fluctuación cambiaria</t>
  </si>
  <si>
    <t>Otros gastos (productos) financieros, neto</t>
  </si>
  <si>
    <t>Gastos de Financiamiento, neto</t>
  </si>
  <si>
    <t>ISR</t>
  </si>
  <si>
    <r>
      <t xml:space="preserve">Participación en los resultados de Asociadas </t>
    </r>
    <r>
      <rPr>
        <vertAlign val="superscript"/>
        <sz val="8"/>
        <color indexed="8"/>
        <rFont val="Calibri"/>
        <family val="2"/>
        <scheme val="minor"/>
      </rPr>
      <t>(3)</t>
    </r>
  </si>
  <si>
    <t>Utilidad neta consolidada</t>
  </si>
  <si>
    <t>Participación controladora</t>
  </si>
  <si>
    <t>Participación no controladora</t>
  </si>
  <si>
    <t>Flujo Bruto de Operación y CAPEX</t>
  </si>
  <si>
    <t>Utilidad de operación</t>
  </si>
  <si>
    <t>Depreciación</t>
  </si>
  <si>
    <t>Amortización y otras partidas virtuales</t>
  </si>
  <si>
    <t>Flujo Bruto de Operación</t>
  </si>
  <si>
    <t>Inversión en activo fijo</t>
  </si>
  <si>
    <t>Razones Financieras</t>
  </si>
  <si>
    <t>Var. p.p.</t>
  </si>
  <si>
    <r>
      <t>Liquidez</t>
    </r>
    <r>
      <rPr>
        <vertAlign val="superscript"/>
        <sz val="8"/>
        <color indexed="8"/>
        <rFont val="Calibri"/>
        <family val="2"/>
        <scheme val="minor"/>
      </rPr>
      <t>(4)</t>
    </r>
  </si>
  <si>
    <r>
      <t>Cobertura de intereses</t>
    </r>
    <r>
      <rPr>
        <vertAlign val="superscript"/>
        <sz val="8"/>
        <color indexed="8"/>
        <rFont val="Calibri"/>
        <family val="2"/>
        <scheme val="minor"/>
      </rPr>
      <t>(5)</t>
    </r>
  </si>
  <si>
    <r>
      <t>Apalancamiento</t>
    </r>
    <r>
      <rPr>
        <vertAlign val="superscript"/>
        <sz val="8"/>
        <color indexed="8"/>
        <rFont val="Calibri"/>
        <family val="2"/>
        <scheme val="minor"/>
      </rPr>
      <t>(6)</t>
    </r>
  </si>
  <si>
    <r>
      <t>Capitalización</t>
    </r>
    <r>
      <rPr>
        <vertAlign val="superscript"/>
        <sz val="8"/>
        <color indexed="8"/>
        <rFont val="Calibri"/>
        <family val="2"/>
        <scheme val="minor"/>
      </rPr>
      <t>(7)</t>
    </r>
  </si>
  <si>
    <r>
      <rPr>
        <vertAlign val="superscript"/>
        <sz val="7"/>
        <color indexed="8"/>
        <rFont val="Calibri"/>
        <family val="2"/>
        <scheme val="minor"/>
      </rPr>
      <t>(1)</t>
    </r>
    <r>
      <rPr>
        <sz val="7"/>
        <color indexed="8"/>
        <rFont val="Calibri"/>
        <family val="2"/>
        <scheme val="minor"/>
      </rPr>
      <t xml:space="preserve"> Otros gastos (productos) operativos, neto = Otros gastos (Productos) operativos +(-) Metodo de participación operativo.</t>
    </r>
  </si>
  <si>
    <r>
      <rPr>
        <vertAlign val="superscript"/>
        <sz val="7"/>
        <color indexed="8"/>
        <rFont val="Calibri"/>
        <family val="2"/>
        <scheme val="minor"/>
      </rPr>
      <t>(2)</t>
    </r>
    <r>
      <rPr>
        <sz val="7"/>
        <color indexed="8"/>
        <rFont val="Calibri"/>
        <family val="2"/>
        <scheme val="minor"/>
      </rPr>
      <t xml:space="preserve"> Utilidad de operación = Utilidad bruta - Gastos de administración y venta  - Otros gastos (Productos) operativos, neto.</t>
    </r>
  </si>
  <si>
    <r>
      <rPr>
        <vertAlign val="superscript"/>
        <sz val="7"/>
        <rFont val="Calibri"/>
        <family val="2"/>
        <scheme val="minor"/>
      </rPr>
      <t xml:space="preserve">(3) </t>
    </r>
    <r>
      <rPr>
        <sz val="7"/>
        <rFont val="Calibri"/>
        <family val="2"/>
        <scheme val="minor"/>
      </rPr>
      <t>Representa principalmente el método de participación en los resultados de Heineken, neto.</t>
    </r>
  </si>
  <si>
    <r>
      <t>(4)</t>
    </r>
    <r>
      <rPr>
        <sz val="7"/>
        <rFont val="Calibri"/>
        <family val="2"/>
        <scheme val="minor"/>
      </rPr>
      <t xml:space="preserve"> Total activo circulante / total pasivo circulante.</t>
    </r>
  </si>
  <si>
    <r>
      <t>(5)</t>
    </r>
    <r>
      <rPr>
        <sz val="7"/>
        <rFont val="Calibri"/>
        <family val="2"/>
        <scheme val="minor"/>
      </rPr>
      <t xml:space="preserve"> Ut operación + depreciación + amortización y otras partidas virtuales/ gastos financieros, neto.</t>
    </r>
  </si>
  <si>
    <r>
      <t>(6)</t>
    </r>
    <r>
      <rPr>
        <sz val="7"/>
        <rFont val="Calibri"/>
        <family val="2"/>
        <scheme val="minor"/>
      </rPr>
      <t xml:space="preserve"> Total pasivos / total capital contable.</t>
    </r>
  </si>
  <si>
    <r>
      <t>(7)</t>
    </r>
    <r>
      <rPr>
        <sz val="7"/>
        <rFont val="Calibri"/>
        <family val="2"/>
        <scheme val="minor"/>
      </rPr>
      <t xml:space="preserve"> Deuda total / préstamos bancarios L.P. + capital contable.</t>
    </r>
  </si>
  <si>
    <t xml:space="preserve">   Deuda total = préstamos bancarios C.P. + vencimientos del pasivo L.P. a C.P. + préstamos bancarios L.P.</t>
  </si>
  <si>
    <t>Millions of Pesos</t>
  </si>
  <si>
    <t>2018 HFM</t>
  </si>
  <si>
    <t>Ajustes</t>
  </si>
  <si>
    <t>2018 Final</t>
  </si>
  <si>
    <t>Ingresos Totales</t>
  </si>
  <si>
    <t>Otros gastos (productos) operativos, neto</t>
  </si>
  <si>
    <t xml:space="preserve">      Gasto financiero</t>
  </si>
  <si>
    <t xml:space="preserve">      Producto financiero</t>
  </si>
  <si>
    <t xml:space="preserve">  Gasto financiero, neto</t>
  </si>
  <si>
    <t xml:space="preserve">  (Ganancia) Pérdida por fluctuación cambiaria</t>
  </si>
  <si>
    <t xml:space="preserve">  (Ganancia) / Pérdida por posición monetaria</t>
  </si>
  <si>
    <r>
      <t xml:space="preserve">  (Ganancia) / Pérdida en instrumentos financieros derivados</t>
    </r>
    <r>
      <rPr>
        <vertAlign val="superscript"/>
        <sz val="11"/>
        <color indexed="8"/>
        <rFont val="Arial Narrow"/>
        <family val="2"/>
      </rPr>
      <t>(3)</t>
    </r>
  </si>
  <si>
    <t>Resultado integral de financiamiento</t>
  </si>
  <si>
    <t xml:space="preserve">Utilidad neta antes de impuesto a la utilidad </t>
  </si>
  <si>
    <t>Participación en los resultados de Heineken</t>
  </si>
  <si>
    <t>1Q 2016 HFM</t>
  </si>
  <si>
    <t>1Q 2016 Final</t>
  </si>
  <si>
    <t>FLUJO BRUTO OPERACIÓN y CAPEX</t>
  </si>
  <si>
    <t>Indicador de operación FEMSA</t>
  </si>
  <si>
    <t>Ingresos Totales FEMCO</t>
  </si>
  <si>
    <t>Ingresos Totales Organicos FEMCO</t>
  </si>
  <si>
    <t>Utilidad de operación FEMCO</t>
  </si>
  <si>
    <t>Utilidad de operación Organica FEMCO</t>
  </si>
  <si>
    <t>Flujo Bruto de Operación FEMCO</t>
  </si>
  <si>
    <t>Flujo Bruto de Operación Organico FEMCO</t>
  </si>
  <si>
    <t>Ingresos Totales KOF</t>
  </si>
  <si>
    <t>Ingresos Totales Organicos KOF</t>
  </si>
  <si>
    <t>Utilidad de operación KOF</t>
  </si>
  <si>
    <t>Solo Quitando VEN</t>
  </si>
  <si>
    <t>Utilidad de operación Organica KOF</t>
  </si>
  <si>
    <t>Flujo Bruto de Operación Organico KOF</t>
  </si>
  <si>
    <t>Ingresos Totales FEMSA</t>
  </si>
  <si>
    <t>Ingresos Totales Organicos FEMSA</t>
  </si>
  <si>
    <t>Utilidad de operación FEMSA</t>
  </si>
  <si>
    <t>Utilidad de operación Organica FEMSA</t>
  </si>
  <si>
    <t>Flujo Bruto de Operación FEMSA</t>
  </si>
  <si>
    <t>Flujo Bruto de Operación Organico FEMSA</t>
  </si>
  <si>
    <t>VENTAS</t>
  </si>
  <si>
    <t>UT. OP</t>
  </si>
  <si>
    <t>EBITDA</t>
  </si>
  <si>
    <t xml:space="preserve"> - Venezuela</t>
  </si>
  <si>
    <t xml:space="preserve"> - Guatemala</t>
  </si>
  <si>
    <t xml:space="preserve"> - Caffenio</t>
  </si>
  <si>
    <t>Coca-Cola FEMSA</t>
  </si>
  <si>
    <t>Resultados de Operación</t>
  </si>
  <si>
    <t>Acumulado a:</t>
  </si>
  <si>
    <r>
      <t>% Org.</t>
    </r>
    <r>
      <rPr>
        <b/>
        <vertAlign val="superscript"/>
        <sz val="8"/>
        <color rgb="FF850026"/>
        <rFont val="Calibri"/>
        <family val="2"/>
        <scheme val="minor"/>
      </rPr>
      <t>(B)</t>
    </r>
  </si>
  <si>
    <t xml:space="preserve">Utilidad de operación </t>
  </si>
  <si>
    <t>Flujo bruto de operación</t>
  </si>
  <si>
    <t>Volumen de ventas</t>
  </si>
  <si>
    <t>(Millones de cajas unidad)</t>
  </si>
  <si>
    <t>México y Centro América</t>
  </si>
  <si>
    <t>Sudamérica</t>
  </si>
  <si>
    <t>Brasil</t>
  </si>
  <si>
    <t>Filipinas</t>
  </si>
  <si>
    <t xml:space="preserve">Total </t>
  </si>
  <si>
    <t>México</t>
  </si>
  <si>
    <t>Colombia</t>
  </si>
  <si>
    <t>Venezuela</t>
  </si>
  <si>
    <t>Argentina</t>
  </si>
  <si>
    <t>Información Macroeconómica</t>
  </si>
  <si>
    <t>Inflación</t>
  </si>
  <si>
    <t>Tipo de Cambio al Final del Período</t>
  </si>
  <si>
    <t xml:space="preserve"> Dic-17</t>
  </si>
  <si>
    <t>Por USD</t>
  </si>
  <si>
    <t>Por Peso</t>
  </si>
  <si>
    <t>Chile</t>
  </si>
  <si>
    <t xml:space="preserve">Zona Euro </t>
  </si>
  <si>
    <r>
      <rPr>
        <vertAlign val="superscript"/>
        <sz val="7"/>
        <color indexed="8"/>
        <rFont val="Calibri"/>
        <family val="2"/>
        <scheme val="minor"/>
      </rPr>
      <t>(1)</t>
    </r>
    <r>
      <rPr>
        <sz val="7"/>
        <color indexed="8"/>
        <rFont val="Calibri"/>
        <family val="2"/>
        <scheme val="minor"/>
      </rPr>
      <t xml:space="preserve"> 12M = últimos doce meses. </t>
    </r>
  </si>
  <si>
    <t>N.S.</t>
  </si>
  <si>
    <t>FEMSA Comercio - División Comercial</t>
  </si>
  <si>
    <t>Información de Tiendas OXXO</t>
  </si>
  <si>
    <t>Tiendas totales</t>
  </si>
  <si>
    <t xml:space="preserve">Tiendas nuevas: </t>
  </si>
  <si>
    <t>Contra trimeste anterior</t>
  </si>
  <si>
    <t>Acumulado en el año</t>
  </si>
  <si>
    <t>Últimos 12 meses</t>
  </si>
  <si>
    <r>
      <t xml:space="preserve">Mismas tiendas: </t>
    </r>
    <r>
      <rPr>
        <vertAlign val="superscript"/>
        <sz val="8"/>
        <color indexed="8"/>
        <rFont val="Calibri"/>
        <family val="2"/>
        <scheme val="minor"/>
      </rPr>
      <t>(1)</t>
    </r>
  </si>
  <si>
    <t>Ventas (miles de pesos)</t>
  </si>
  <si>
    <t>Tráfico (miles de transacciones)</t>
  </si>
  <si>
    <t>Ticket (pesos)</t>
  </si>
  <si>
    <r>
      <t>(1)</t>
    </r>
    <r>
      <rPr>
        <sz val="7"/>
        <rFont val="Calibri"/>
        <family val="2"/>
        <scheme val="minor"/>
      </rPr>
      <t xml:space="preserve"> Información promedio mensual por tienda, considerando las mismas tiendas con más de doce meses de operación. Incluye servicios y corresponsalías.</t>
    </r>
  </si>
  <si>
    <t xml:space="preserve">(A) % Org. representa la variación en una medición dada excluyendo los efectos de fusiones, adquisiciones y desinversiones de FEMSA Comercio .           </t>
  </si>
  <si>
    <t>En la preparación de esta medida, la administración ha usado su mejor juicio, estimados y supuestos para mantener la comparabilidad .</t>
  </si>
  <si>
    <t>* SOCOFAR comienza a consolidar hasta octubre 2015</t>
  </si>
  <si>
    <r>
      <t>FEMSA Comercio - División Salud</t>
    </r>
    <r>
      <rPr>
        <b/>
        <vertAlign val="superscript"/>
        <sz val="8"/>
        <color theme="0"/>
        <rFont val="Calibri"/>
        <family val="2"/>
        <scheme val="minor"/>
      </rPr>
      <t xml:space="preserve"> </t>
    </r>
  </si>
  <si>
    <t>Información de Tiendas</t>
  </si>
  <si>
    <r>
      <t>Tiendas nuevas</t>
    </r>
    <r>
      <rPr>
        <vertAlign val="superscript"/>
        <sz val="8"/>
        <rFont val="Calibri"/>
        <family val="2"/>
        <scheme val="minor"/>
      </rPr>
      <t>(1)</t>
    </r>
    <r>
      <rPr>
        <sz val="8"/>
        <rFont val="Calibri"/>
        <family val="2"/>
        <scheme val="minor"/>
      </rPr>
      <t xml:space="preserve">: </t>
    </r>
  </si>
  <si>
    <r>
      <t xml:space="preserve">Mismas tiendas: </t>
    </r>
    <r>
      <rPr>
        <vertAlign val="superscript"/>
        <sz val="8"/>
        <rFont val="Calibri"/>
        <family val="2"/>
        <scheme val="minor"/>
      </rPr>
      <t>(2)</t>
    </r>
  </si>
  <si>
    <r>
      <rPr>
        <vertAlign val="superscript"/>
        <sz val="7"/>
        <rFont val="Calibri"/>
        <family val="2"/>
        <scheme val="minor"/>
      </rPr>
      <t>(1)</t>
    </r>
    <r>
      <rPr>
        <sz val="7"/>
        <rFont val="Calibri"/>
        <family val="2"/>
        <scheme val="minor"/>
      </rPr>
      <t xml:space="preserve"> Incluye adquisiciones </t>
    </r>
  </si>
  <si>
    <r>
      <rPr>
        <vertAlign val="superscript"/>
        <sz val="7"/>
        <rFont val="Calibri"/>
        <family val="2"/>
        <scheme val="minor"/>
      </rPr>
      <t>(2)</t>
    </r>
    <r>
      <rPr>
        <sz val="7"/>
        <rFont val="Calibri"/>
        <family val="2"/>
        <scheme val="minor"/>
      </rPr>
      <t xml:space="preserve"> Información promedio mensual por tienda, considerando las tiendas con más de doce meses de operación en todas las operaciónes para FEMSA Comercio - División Salud.</t>
    </r>
  </si>
  <si>
    <t>FEMSA Comercio - División Combustibles</t>
  </si>
  <si>
    <t>Información de Estaciones de Servicio de OXXO GAS</t>
  </si>
  <si>
    <t>Estaciones totales</t>
  </si>
  <si>
    <t xml:space="preserve">Estaciones nuevas: </t>
  </si>
  <si>
    <t>Volumen (millones de litros) estaciones totales</t>
  </si>
  <si>
    <r>
      <t xml:space="preserve">Mismas estaciones: </t>
    </r>
    <r>
      <rPr>
        <vertAlign val="superscript"/>
        <sz val="8"/>
        <color indexed="8"/>
        <rFont val="Calibri"/>
        <family val="2"/>
        <scheme val="minor"/>
      </rPr>
      <t>(1)</t>
    </r>
  </si>
  <si>
    <t>Volumen (miles de litros)</t>
  </si>
  <si>
    <t>Precio Promedio por lt.</t>
  </si>
  <si>
    <r>
      <t>(1)</t>
    </r>
    <r>
      <rPr>
        <sz val="7"/>
        <rFont val="Calibri"/>
        <family val="2"/>
        <scheme val="minor"/>
      </rPr>
      <t xml:space="preserve"> Información promedio mensual por estación, considerando las estaciones con más de doce meses de operación.</t>
    </r>
  </si>
  <si>
    <t>Al 30 de Septiembre del 2018</t>
  </si>
  <si>
    <t>Por el tercer trimestre de:</t>
  </si>
  <si>
    <t xml:space="preserve"> 3T 2018</t>
  </si>
  <si>
    <t xml:space="preserve"> Sep-18</t>
  </si>
  <si>
    <t>Utilidad neta de opreciones continuas</t>
  </si>
  <si>
    <t>Utilidad neta de operaciones discontinuas</t>
  </si>
  <si>
    <t>3Q 2018 HFM</t>
  </si>
  <si>
    <t>3Q 2018 Final</t>
  </si>
  <si>
    <t>PR 2017</t>
  </si>
  <si>
    <t xml:space="preserve">2017 Final </t>
  </si>
  <si>
    <t xml:space="preserve"> - Uruguay</t>
  </si>
  <si>
    <t>Activos mantenidos para la venta</t>
  </si>
  <si>
    <t>Vencimientos C.P. del pasivo L.P</t>
  </si>
  <si>
    <t>Pasivos directamente relacionados con activos mantenidos para la venta</t>
  </si>
  <si>
    <t>Utilidad antes de impuesto a la utilidad y de Método Participación en Asociadas</t>
  </si>
  <si>
    <t>FEMSA Comercio - División Proximidad</t>
  </si>
  <si>
    <r>
      <t xml:space="preserve">Sep-18 </t>
    </r>
    <r>
      <rPr>
        <b/>
        <vertAlign val="superscript"/>
        <sz val="8"/>
        <color rgb="FF850026"/>
        <rFont val="Calibri"/>
        <family val="2"/>
      </rPr>
      <t>(1)</t>
    </r>
  </si>
  <si>
    <r>
      <t xml:space="preserve">Dic-17 </t>
    </r>
    <r>
      <rPr>
        <b/>
        <vertAlign val="superscript"/>
        <sz val="8"/>
        <color rgb="FF850026"/>
        <rFont val="Calibri"/>
        <family val="2"/>
      </rPr>
      <t>(1)</t>
    </r>
  </si>
  <si>
    <r>
      <t>(2)</t>
    </r>
    <r>
      <rPr>
        <sz val="7"/>
        <color indexed="8"/>
        <rFont val="Calibri"/>
        <family val="2"/>
        <scheme val="minor"/>
      </rPr>
      <t xml:space="preserve"> Incluye los activos intangibles generados por las adquisiciones.</t>
    </r>
  </si>
  <si>
    <r>
      <t>(3)</t>
    </r>
    <r>
      <rPr>
        <sz val="7"/>
        <rFont val="Calibri"/>
        <family val="2"/>
        <scheme val="minor"/>
      </rPr>
      <t xml:space="preserve"> Incluye efecto de derivados de tipo de cambio y tasa de interés relacionados con los pasivos bancarios.</t>
    </r>
  </si>
  <si>
    <r>
      <t xml:space="preserve">2018 </t>
    </r>
    <r>
      <rPr>
        <b/>
        <vertAlign val="superscript"/>
        <sz val="8"/>
        <color rgb="FF850026"/>
        <rFont val="Calibri"/>
        <family val="2"/>
      </rPr>
      <t>(A)</t>
    </r>
  </si>
  <si>
    <r>
      <t xml:space="preserve">2017 </t>
    </r>
    <r>
      <rPr>
        <b/>
        <vertAlign val="superscript"/>
        <sz val="8"/>
        <color rgb="FF850026"/>
        <rFont val="Calibri"/>
        <family val="2"/>
      </rPr>
      <t>(A)</t>
    </r>
  </si>
  <si>
    <r>
      <rPr>
        <vertAlign val="superscript"/>
        <sz val="7"/>
        <rFont val="Calibri"/>
        <family val="2"/>
        <scheme val="minor"/>
      </rPr>
      <t>(B)</t>
    </r>
    <r>
      <rPr>
        <sz val="7"/>
        <rFont val="Calibri"/>
        <family val="2"/>
        <scheme val="minor"/>
      </rPr>
      <t xml:space="preserve"> Términos orgánicos (% Org.) Excluye los efectos de fusiones y adquisiciones significativas en los últimos doce meses, así como los resultados de Coca -Cola Venezuela en el 2017. </t>
    </r>
  </si>
  <si>
    <r>
      <t>(1)</t>
    </r>
    <r>
      <rPr>
        <sz val="7"/>
        <color indexed="8"/>
        <rFont val="Calibri"/>
        <family val="2"/>
        <scheme val="minor"/>
      </rPr>
      <t xml:space="preserve"> Las operaciones de  Coca-Cola FEMSA de Filipinas se presentan como operaciones discontinuas al 1 de enero de 2018, y el estado de resultados consolidado</t>
    </r>
  </si>
  <si>
    <t xml:space="preserve"> que se presenta ha sido re-presentado como si dichas operaciones se hubieran discontinuado en febrero de 2017, fecha en la que se consolidó dicha operación.</t>
  </si>
  <si>
    <r>
      <rPr>
        <vertAlign val="superscript"/>
        <sz val="7"/>
        <rFont val="Calibri"/>
        <family val="2"/>
        <scheme val="minor"/>
      </rPr>
      <t>(A)</t>
    </r>
    <r>
      <rPr>
        <sz val="7"/>
        <rFont val="Calibri"/>
        <family val="2"/>
        <scheme val="minor"/>
      </rPr>
      <t xml:space="preserve"> Las operaciones de  Coca-Cola FEMSA de Filipinas se presentan como operaciones discontinuas al 1 de enero de 2018, y el estado de resultados consolidado que se presenta ha sido re-presentado como si dichas operaciones se hubieran </t>
    </r>
  </si>
  <si>
    <t>discontinuado en febrero de 2017, fecha en la que se consolidó dicha operación.</t>
  </si>
  <si>
    <t>en febrero de 2017, fecha en la que se consolidó dicha operación.</t>
  </si>
  <si>
    <r>
      <rPr>
        <vertAlign val="superscript"/>
        <sz val="7"/>
        <rFont val="Calibri"/>
        <family val="2"/>
      </rPr>
      <t>(A)</t>
    </r>
    <r>
      <rPr>
        <sz val="7"/>
        <rFont val="Calibri"/>
        <family val="2"/>
        <scheme val="minor"/>
      </rPr>
      <t xml:space="preserve"> Las operaciones de  Coca-Cola FEMSA de Filipinas se presentan como operaciones discontinuas al 1 de enero de 2018, y el estado de resultados consolidado que se presenta ha sido re-presentado como si dichas operaciones se hubieran discontinuado </t>
    </r>
  </si>
  <si>
    <r>
      <rPr>
        <vertAlign val="superscript"/>
        <sz val="7"/>
        <rFont val="Calibri"/>
        <family val="2"/>
      </rPr>
      <t>(A)</t>
    </r>
    <r>
      <rPr>
        <sz val="7"/>
        <rFont val="Calibri"/>
        <family val="2"/>
        <scheme val="minor"/>
      </rPr>
      <t xml:space="preserve"> La División Proximidad inclue todas las operciones de proximidad y relacionadas a proximidad a través de nuestros mercados.</t>
    </r>
  </si>
  <si>
    <r>
      <t>12M</t>
    </r>
    <r>
      <rPr>
        <b/>
        <vertAlign val="superscript"/>
        <sz val="8.8000000000000007"/>
        <color rgb="FF393943"/>
        <rFont val="Calibri"/>
        <family val="2"/>
      </rPr>
      <t>(1)</t>
    </r>
    <r>
      <rPr>
        <b/>
        <sz val="8.8000000000000007"/>
        <color rgb="FF393943"/>
        <rFont val="Calibri"/>
        <family val="2"/>
      </rPr>
      <t xml:space="preserve"> Sep</t>
    </r>
    <r>
      <rPr>
        <b/>
        <sz val="8"/>
        <color rgb="FF393943"/>
        <rFont val="Calibri"/>
        <family val="2"/>
        <scheme val="minor"/>
      </rPr>
      <t>-18</t>
    </r>
  </si>
  <si>
    <r>
      <rPr>
        <vertAlign val="superscript"/>
        <sz val="7"/>
        <rFont val="Calibri"/>
        <family val="2"/>
        <scheme val="minor"/>
      </rPr>
      <t>(B)</t>
    </r>
    <r>
      <rPr>
        <sz val="7"/>
        <rFont val="Calibri"/>
        <family val="2"/>
        <scheme val="minor"/>
      </rPr>
      <t xml:space="preserve"> Términos orgánicos (% Org.) Excluye los efectos de fusiones y adquisiciones significativas en los últimos doce meses, así como los resultados de Coca -Cola Venezuela en el 2017. En este trimestre, se incluye la consolidación de Caffenio, nuestro único proveedor de café en México, del cual tenemos hoy el control con el 50% de la tenencia accionaria.</t>
    </r>
  </si>
  <si>
    <r>
      <rPr>
        <vertAlign val="superscript"/>
        <sz val="7"/>
        <rFont val="Calibri"/>
        <family val="2"/>
        <scheme val="minor"/>
      </rPr>
      <t>(B)</t>
    </r>
    <r>
      <rPr>
        <sz val="7"/>
        <rFont val="Calibri"/>
        <family val="2"/>
        <scheme val="minor"/>
      </rPr>
      <t xml:space="preserve"> Términos orgánicos (% Org.) Excluye los efectos de fusiones y adquisiciones significativas en los últimos doce meses. En este trimestre, se incluye la consolidación de Caffenio, nuestro único proveedor de café en México, del cual tenemos hoy el control con el 50% de la tenencia accionaria.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</si>
</sst>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 #,##0.00_-;_-* &quot;-&quot;??_-;_-@_-"/>
    <numFmt numFmtId="164" formatCode="[$-409]mmm\-yy;@"/>
    <numFmt numFmtId="165" formatCode="_(* #,##0_);_(* \(#,##0\);_(* &quot;-&quot;??_);_(@_)"/>
    <numFmt numFmtId="166" formatCode="_(* #,##0.00_);_(* \(#,##0.00\);_(* &quot;-&quot;??_);_(@_)"/>
    <numFmt numFmtId="167" formatCode="_(* #,##0.0_);_(* \(#,##0.0\);_(* &quot;-&quot;??_);_(@_)"/>
    <numFmt numFmtId="168" formatCode="0.0"/>
    <numFmt numFmtId="169" formatCode="0.0%"/>
    <numFmt numFmtId="170" formatCode="_-* #,##0_-;\-* #,##0_-;_-* &quot;-&quot;??_-;_-@_-"/>
    <numFmt numFmtId="171" formatCode="_(* ###0_);_(* \(###0\);_(* &quot;-&quot;??_);_(@_)"/>
    <numFmt numFmtId="172" formatCode="_(* #,##0.0000_);_(* \(#,##0.0000\);_(* &quot;-&quot;??_);_(@_)"/>
    <numFmt numFmtId="173" formatCode="mmmm\-yy"/>
    <numFmt numFmtId="174" formatCode="#,##0;\(#,##0\)\ "/>
    <numFmt numFmtId="175" formatCode="_-* #,##0.000_-;\-* #,##0.000_-;_-* &quot;-&quot;??_-;_-@_-"/>
    <numFmt numFmtId="176" formatCode="#,##0.0_);\(#,##0.0\)"/>
    <numFmt numFmtId="177" formatCode="#,##0.0;\-#,##0.0"/>
  </numFmts>
  <fonts count="58" x14ac:knownFonts="1">
    <font>
      <sz val="10"/>
      <name val="Arial"/>
    </font>
    <font>
      <b/>
      <sz val="10"/>
      <color theme="0"/>
      <name val="Calibri"/>
      <family val="2"/>
      <scheme val="minor"/>
    </font>
    <font>
      <sz val="10"/>
      <name val="Arial"/>
      <family val="2"/>
    </font>
    <font>
      <sz val="8"/>
      <name val="Calibri"/>
      <family val="2"/>
      <scheme val="minor"/>
    </font>
    <font>
      <b/>
      <sz val="8"/>
      <color indexed="8"/>
      <name val="Calibri"/>
      <family val="2"/>
      <scheme val="minor"/>
    </font>
    <font>
      <b/>
      <sz val="8"/>
      <color theme="0"/>
      <name val="Calibri"/>
      <family val="2"/>
      <scheme val="minor"/>
    </font>
    <font>
      <b/>
      <sz val="8"/>
      <color indexed="16"/>
      <name val="Calibri"/>
      <family val="2"/>
      <scheme val="minor"/>
    </font>
    <font>
      <b/>
      <sz val="8"/>
      <color rgb="FF393943"/>
      <name val="Calibri"/>
      <family val="2"/>
    </font>
    <font>
      <sz val="8"/>
      <color theme="0"/>
      <name val="Calibri"/>
      <family val="2"/>
      <scheme val="minor"/>
    </font>
    <font>
      <b/>
      <i/>
      <sz val="8"/>
      <color indexed="8"/>
      <name val="Calibri"/>
      <family val="2"/>
      <scheme val="minor"/>
    </font>
    <font>
      <b/>
      <i/>
      <sz val="8"/>
      <name val="Calibri"/>
      <family val="2"/>
      <scheme val="minor"/>
    </font>
    <font>
      <b/>
      <sz val="8"/>
      <color rgb="FF850026"/>
      <name val="Calibri"/>
      <family val="2"/>
      <scheme val="minor"/>
    </font>
    <font>
      <b/>
      <sz val="8"/>
      <name val="Calibri"/>
      <family val="2"/>
      <scheme val="minor"/>
    </font>
    <font>
      <sz val="8"/>
      <color indexed="8"/>
      <name val="Calibri"/>
      <family val="2"/>
      <scheme val="minor"/>
    </font>
    <font>
      <vertAlign val="superscript"/>
      <sz val="8"/>
      <color indexed="8"/>
      <name val="Calibri"/>
      <family val="2"/>
      <scheme val="minor"/>
    </font>
    <font>
      <vertAlign val="superscript"/>
      <sz val="8"/>
      <name val="Calibri"/>
      <family val="2"/>
      <scheme val="minor"/>
    </font>
    <font>
      <b/>
      <sz val="8"/>
      <color indexed="10"/>
      <name val="Calibri"/>
      <family val="2"/>
      <scheme val="minor"/>
    </font>
    <font>
      <b/>
      <vertAlign val="superscript"/>
      <sz val="8"/>
      <color theme="0"/>
      <name val="Calibri"/>
      <family val="2"/>
      <scheme val="minor"/>
    </font>
    <font>
      <b/>
      <i/>
      <sz val="8"/>
      <color rgb="FF850026"/>
      <name val="Calibri"/>
      <family val="2"/>
      <scheme val="minor"/>
    </font>
    <font>
      <b/>
      <i/>
      <sz val="8"/>
      <color theme="0"/>
      <name val="Calibri"/>
      <family val="2"/>
      <scheme val="minor"/>
    </font>
    <font>
      <vertAlign val="superscript"/>
      <sz val="7"/>
      <name val="Calibri"/>
      <family val="2"/>
      <scheme val="minor"/>
    </font>
    <font>
      <sz val="7"/>
      <color indexed="8"/>
      <name val="Calibri"/>
      <family val="2"/>
      <scheme val="minor"/>
    </font>
    <font>
      <sz val="7"/>
      <name val="Calibri"/>
      <family val="2"/>
      <scheme val="minor"/>
    </font>
    <font>
      <sz val="10"/>
      <name val="MS Sans Serif"/>
      <family val="2"/>
    </font>
    <font>
      <b/>
      <vertAlign val="superscript"/>
      <sz val="8"/>
      <color rgb="FF850026"/>
      <name val="Calibri"/>
      <family val="2"/>
      <scheme val="minor"/>
    </font>
    <font>
      <sz val="8"/>
      <color rgb="FF850026"/>
      <name val="Calibri"/>
      <family val="2"/>
      <scheme val="minor"/>
    </font>
    <font>
      <sz val="8"/>
      <color rgb="FFFF0000"/>
      <name val="Calibri"/>
      <family val="2"/>
      <scheme val="minor"/>
    </font>
    <font>
      <sz val="8"/>
      <color rgb="FFE8E9EC"/>
      <name val="Calibri"/>
      <family val="2"/>
      <scheme val="minor"/>
    </font>
    <font>
      <b/>
      <sz val="8"/>
      <color rgb="FFFF0000"/>
      <name val="Calibri"/>
      <family val="2"/>
      <scheme val="minor"/>
    </font>
    <font>
      <vertAlign val="superscript"/>
      <sz val="7"/>
      <color indexed="8"/>
      <name val="Calibri"/>
      <family val="2"/>
      <scheme val="minor"/>
    </font>
    <font>
      <b/>
      <sz val="7"/>
      <color theme="0"/>
      <name val="Calibri"/>
      <family val="2"/>
      <scheme val="minor"/>
    </font>
    <font>
      <b/>
      <sz val="7"/>
      <color indexed="8"/>
      <name val="Calibri"/>
      <family val="2"/>
      <scheme val="minor"/>
    </font>
    <font>
      <sz val="7"/>
      <color indexed="10"/>
      <name val="Calibri"/>
      <family val="2"/>
      <scheme val="minor"/>
    </font>
    <font>
      <b/>
      <sz val="14"/>
      <color indexed="8"/>
      <name val="Arial Narrow"/>
      <family val="2"/>
    </font>
    <font>
      <sz val="12"/>
      <name val="Arial Narrow"/>
      <family val="2"/>
    </font>
    <font>
      <b/>
      <sz val="12"/>
      <color indexed="8"/>
      <name val="Arial Narrow"/>
      <family val="2"/>
    </font>
    <font>
      <b/>
      <sz val="14"/>
      <color indexed="16"/>
      <name val="Arial Narrow"/>
      <family val="2"/>
    </font>
    <font>
      <b/>
      <sz val="14"/>
      <color theme="0"/>
      <name val="Arial Narrow"/>
      <family val="2"/>
    </font>
    <font>
      <b/>
      <sz val="12"/>
      <name val="Arial Narrow"/>
      <family val="2"/>
    </font>
    <font>
      <sz val="12"/>
      <color indexed="8"/>
      <name val="Arial Narrow"/>
      <family val="2"/>
    </font>
    <font>
      <vertAlign val="superscript"/>
      <sz val="11"/>
      <color indexed="8"/>
      <name val="Arial Narrow"/>
      <family val="2"/>
    </font>
    <font>
      <b/>
      <sz val="12"/>
      <color rgb="FFFF0000"/>
      <name val="Arial Narrow"/>
      <family val="2"/>
    </font>
    <font>
      <b/>
      <sz val="12"/>
      <color theme="0"/>
      <name val="Arial Narrow"/>
      <family val="2"/>
    </font>
    <font>
      <b/>
      <sz val="11"/>
      <name val="Arial Narrow"/>
      <family val="2"/>
    </font>
    <font>
      <sz val="11"/>
      <name val="Arial Narrow"/>
      <family val="2"/>
    </font>
    <font>
      <b/>
      <i/>
      <sz val="12"/>
      <color indexed="8"/>
      <name val="Arial Narrow"/>
      <family val="2"/>
    </font>
    <font>
      <sz val="12"/>
      <color rgb="FFFF0000"/>
      <name val="Arial Narrow"/>
      <family val="2"/>
    </font>
    <font>
      <b/>
      <vertAlign val="superscript"/>
      <sz val="8"/>
      <color rgb="FF850026"/>
      <name val="Calibri"/>
      <family val="2"/>
    </font>
    <font>
      <sz val="8"/>
      <color rgb="FF393943"/>
      <name val="Calibri"/>
      <family val="2"/>
    </font>
    <font>
      <sz val="8"/>
      <color indexed="12"/>
      <name val="Calibri"/>
      <family val="2"/>
      <scheme val="minor"/>
    </font>
    <font>
      <sz val="10"/>
      <name val="Courier"/>
      <family val="3"/>
    </font>
    <font>
      <b/>
      <sz val="8"/>
      <color rgb="FF393943"/>
      <name val="Calibri"/>
      <family val="2"/>
      <scheme val="minor"/>
    </font>
    <font>
      <b/>
      <vertAlign val="superscript"/>
      <sz val="8.8000000000000007"/>
      <color rgb="FF393943"/>
      <name val="Calibri"/>
      <family val="2"/>
    </font>
    <font>
      <i/>
      <sz val="8"/>
      <color indexed="12"/>
      <name val="Calibri"/>
      <family val="2"/>
      <scheme val="minor"/>
    </font>
    <font>
      <b/>
      <sz val="8"/>
      <color theme="1"/>
      <name val="Calibri"/>
      <family val="2"/>
      <scheme val="minor"/>
    </font>
    <font>
      <b/>
      <sz val="15"/>
      <name val="Arial Narrow"/>
      <family val="2"/>
    </font>
    <font>
      <vertAlign val="superscript"/>
      <sz val="7"/>
      <name val="Calibri"/>
      <family val="2"/>
    </font>
    <font>
      <b/>
      <sz val="8.8000000000000007"/>
      <color rgb="FF393943"/>
      <name val="Calibri"/>
      <family val="2"/>
    </font>
  </fonts>
  <fills count="10">
    <fill>
      <patternFill patternType="none"/>
    </fill>
    <fill>
      <patternFill patternType="gray125"/>
    </fill>
    <fill>
      <patternFill patternType="solid">
        <fgColor rgb="FF393943"/>
        <bgColor indexed="64"/>
      </patternFill>
    </fill>
    <fill>
      <patternFill patternType="solid">
        <fgColor theme="0"/>
        <bgColor indexed="64"/>
      </patternFill>
    </fill>
    <fill>
      <patternFill patternType="solid">
        <fgColor indexed="9"/>
        <bgColor indexed="64"/>
      </patternFill>
    </fill>
    <fill>
      <patternFill patternType="solid">
        <fgColor rgb="FF850026"/>
        <bgColor indexed="64"/>
      </patternFill>
    </fill>
    <fill>
      <patternFill patternType="solid">
        <fgColor rgb="FFE8E9EC"/>
        <bgColor indexed="64"/>
      </patternFill>
    </fill>
    <fill>
      <patternFill patternType="solid">
        <fgColor rgb="FFFFFF00"/>
        <bgColor indexed="64"/>
      </patternFill>
    </fill>
    <fill>
      <patternFill patternType="solid">
        <fgColor theme="0" tint="-0.14999847407452621"/>
        <bgColor indexed="64"/>
      </patternFill>
    </fill>
    <fill>
      <patternFill patternType="solid">
        <fgColor theme="7" tint="0.59999389629810485"/>
        <bgColor indexed="64"/>
      </patternFill>
    </fill>
  </fills>
  <borders count="10">
    <border>
      <left/>
      <right/>
      <top/>
      <bottom/>
      <diagonal/>
    </border>
    <border>
      <left/>
      <right/>
      <top/>
      <bottom style="dotted">
        <color rgb="FF393943"/>
      </bottom>
      <diagonal/>
    </border>
    <border>
      <left/>
      <right/>
      <top/>
      <bottom style="thin">
        <color rgb="FF393943"/>
      </bottom>
      <diagonal/>
    </border>
    <border>
      <left/>
      <right/>
      <top style="thin">
        <color rgb="FF393943"/>
      </top>
      <bottom style="medium">
        <color rgb="FF850026"/>
      </bottom>
      <diagonal/>
    </border>
    <border>
      <left/>
      <right/>
      <top/>
      <bottom style="medium">
        <color rgb="FF850026"/>
      </bottom>
      <diagonal/>
    </border>
    <border>
      <left/>
      <right/>
      <top/>
      <bottom style="thin">
        <color indexed="64"/>
      </bottom>
      <diagonal/>
    </border>
    <border>
      <left/>
      <right/>
      <top style="thin">
        <color rgb="FF393943"/>
      </top>
      <bottom style="thin">
        <color rgb="FF393943"/>
      </bottom>
      <diagonal/>
    </border>
    <border>
      <left/>
      <right/>
      <top style="thin">
        <color indexed="64"/>
      </top>
      <bottom/>
      <diagonal/>
    </border>
    <border>
      <left/>
      <right/>
      <top style="thin">
        <color indexed="64"/>
      </top>
      <bottom style="thin">
        <color indexed="64"/>
      </bottom>
      <diagonal/>
    </border>
    <border>
      <left/>
      <right/>
      <top style="thin">
        <color rgb="FF393943"/>
      </top>
      <bottom/>
      <diagonal/>
    </border>
  </borders>
  <cellStyleXfs count="8">
    <xf numFmtId="0" fontId="0"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0" fontId="23" fillId="0" borderId="0"/>
    <xf numFmtId="40" fontId="23" fillId="0" borderId="0" applyFont="0" applyFill="0" applyBorder="0" applyAlignment="0" applyProtection="0"/>
    <xf numFmtId="0" fontId="2" fillId="0" borderId="0"/>
    <xf numFmtId="3" fontId="50" fillId="0" borderId="0"/>
  </cellStyleXfs>
  <cellXfs count="721">
    <xf numFmtId="0" fontId="0" fillId="0" borderId="0" xfId="0"/>
    <xf numFmtId="0" fontId="3" fillId="4" borderId="0" xfId="3" applyFont="1" applyFill="1"/>
    <xf numFmtId="0" fontId="3" fillId="4" borderId="0" xfId="3" applyFont="1" applyFill="1" applyAlignment="1">
      <alignment wrapText="1"/>
    </xf>
    <xf numFmtId="0" fontId="3" fillId="4" borderId="0" xfId="3" applyFont="1" applyFill="1" applyBorder="1" applyAlignment="1">
      <alignment horizontal="right" wrapText="1" shrinkToFit="1"/>
    </xf>
    <xf numFmtId="0" fontId="3" fillId="4" borderId="0" xfId="3" applyFont="1" applyFill="1" applyAlignment="1">
      <alignment horizontal="right" wrapText="1" shrinkToFit="1"/>
    </xf>
    <xf numFmtId="0" fontId="5" fillId="4" borderId="0" xfId="3" applyFont="1" applyFill="1" applyBorder="1" applyAlignment="1">
      <alignment horizontal="right" vertical="center" wrapText="1" shrinkToFit="1"/>
    </xf>
    <xf numFmtId="0" fontId="8" fillId="4" borderId="0" xfId="3" applyFont="1" applyFill="1" applyBorder="1" applyAlignment="1">
      <alignment horizontal="right" wrapText="1" shrinkToFit="1"/>
    </xf>
    <xf numFmtId="0" fontId="8" fillId="4" borderId="0" xfId="3" applyFont="1" applyFill="1" applyAlignment="1">
      <alignment horizontal="right" wrapText="1" shrinkToFit="1"/>
    </xf>
    <xf numFmtId="0" fontId="3" fillId="4" borderId="0" xfId="3" applyFont="1" applyFill="1" applyBorder="1"/>
    <xf numFmtId="0" fontId="5" fillId="5" borderId="0" xfId="0" applyFont="1" applyFill="1" applyBorder="1" applyAlignment="1">
      <alignment vertical="center"/>
    </xf>
    <xf numFmtId="0" fontId="9" fillId="4" borderId="0" xfId="3" applyFont="1" applyFill="1" applyBorder="1" applyAlignment="1">
      <alignment horizontal="right" wrapText="1" shrinkToFit="1"/>
    </xf>
    <xf numFmtId="0" fontId="10" fillId="4" borderId="0" xfId="3" applyFont="1" applyFill="1" applyBorder="1" applyAlignment="1">
      <alignment horizontal="right" wrapText="1" shrinkToFit="1"/>
    </xf>
    <xf numFmtId="164" fontId="11" fillId="4" borderId="0" xfId="3" quotePrefix="1" applyNumberFormat="1" applyFont="1" applyFill="1" applyBorder="1" applyAlignment="1">
      <alignment horizontal="right" vertical="center" shrinkToFit="1"/>
    </xf>
    <xf numFmtId="164" fontId="11" fillId="4" borderId="0" xfId="3" applyNumberFormat="1" applyFont="1" applyFill="1" applyBorder="1" applyAlignment="1">
      <alignment horizontal="right" vertical="center" shrinkToFit="1"/>
    </xf>
    <xf numFmtId="0" fontId="11" fillId="4" borderId="0" xfId="0" applyFont="1" applyFill="1" applyBorder="1" applyAlignment="1">
      <alignment horizontal="right" wrapText="1" shrinkToFit="1"/>
    </xf>
    <xf numFmtId="0" fontId="13" fillId="6" borderId="0" xfId="3" applyFont="1" applyFill="1" applyAlignment="1">
      <alignment wrapText="1"/>
    </xf>
    <xf numFmtId="0" fontId="13" fillId="4" borderId="0" xfId="3" applyFont="1" applyFill="1" applyBorder="1" applyAlignment="1">
      <alignment horizontal="right" wrapText="1" shrinkToFit="1"/>
    </xf>
    <xf numFmtId="0" fontId="3" fillId="6" borderId="0" xfId="3" applyFont="1" applyFill="1" applyAlignment="1">
      <alignment horizontal="right" wrapText="1" shrinkToFit="1"/>
    </xf>
    <xf numFmtId="165" fontId="4" fillId="6" borderId="0" xfId="1" applyNumberFormat="1" applyFont="1" applyFill="1" applyAlignment="1">
      <alignment horizontal="right" wrapText="1" shrinkToFit="1"/>
    </xf>
    <xf numFmtId="167" fontId="13" fillId="6" borderId="0" xfId="1" applyNumberFormat="1" applyFont="1" applyFill="1" applyAlignment="1">
      <alignment horizontal="right" wrapText="1" shrinkToFit="1"/>
    </xf>
    <xf numFmtId="165" fontId="8" fillId="4" borderId="0" xfId="3" applyNumberFormat="1" applyFont="1" applyFill="1" applyAlignment="1">
      <alignment horizontal="right" wrapText="1" shrinkToFit="1"/>
    </xf>
    <xf numFmtId="0" fontId="13" fillId="4" borderId="0" xfId="3" applyFont="1" applyFill="1" applyAlignment="1">
      <alignment wrapText="1"/>
    </xf>
    <xf numFmtId="165" fontId="4" fillId="0" borderId="0" xfId="1" applyNumberFormat="1" applyFont="1" applyFill="1" applyAlignment="1">
      <alignment horizontal="right" wrapText="1" shrinkToFit="1"/>
    </xf>
    <xf numFmtId="167" fontId="13" fillId="0" borderId="0" xfId="1" applyNumberFormat="1" applyFont="1" applyFill="1" applyAlignment="1">
      <alignment horizontal="right" wrapText="1" shrinkToFit="1"/>
    </xf>
    <xf numFmtId="0" fontId="13" fillId="6" borderId="0" xfId="0" applyFont="1" applyFill="1" applyAlignment="1">
      <alignment wrapText="1"/>
    </xf>
    <xf numFmtId="0" fontId="13" fillId="4" borderId="0" xfId="0" applyFont="1" applyFill="1" applyBorder="1" applyAlignment="1">
      <alignment horizontal="right" wrapText="1" shrinkToFit="1"/>
    </xf>
    <xf numFmtId="0" fontId="13" fillId="6" borderId="3" xfId="3" applyFont="1" applyFill="1" applyBorder="1" applyAlignment="1">
      <alignment wrapText="1"/>
    </xf>
    <xf numFmtId="0" fontId="13" fillId="4" borderId="4" xfId="3" applyFont="1" applyFill="1" applyBorder="1" applyAlignment="1">
      <alignment horizontal="right" wrapText="1" shrinkToFit="1"/>
    </xf>
    <xf numFmtId="0" fontId="3" fillId="6" borderId="3" xfId="3" applyFont="1" applyFill="1" applyBorder="1" applyAlignment="1">
      <alignment horizontal="right" wrapText="1" shrinkToFit="1"/>
    </xf>
    <xf numFmtId="165" fontId="12" fillId="6" borderId="3" xfId="1" applyNumberFormat="1" applyFont="1" applyFill="1" applyBorder="1" applyAlignment="1">
      <alignment horizontal="right" vertical="center" wrapText="1" shrinkToFit="1"/>
    </xf>
    <xf numFmtId="167" fontId="13" fillId="6" borderId="3" xfId="1" applyNumberFormat="1" applyFont="1" applyFill="1" applyBorder="1" applyAlignment="1">
      <alignment horizontal="right" vertical="center" wrapText="1" shrinkToFit="1"/>
    </xf>
    <xf numFmtId="165" fontId="12" fillId="0" borderId="0" xfId="0" applyNumberFormat="1" applyFont="1" applyFill="1" applyAlignment="1">
      <alignment horizontal="right" wrapText="1" shrinkToFit="1"/>
    </xf>
    <xf numFmtId="165" fontId="3" fillId="4" borderId="0" xfId="3" applyNumberFormat="1" applyFont="1" applyFill="1" applyAlignment="1">
      <alignment horizontal="right" wrapText="1" shrinkToFit="1"/>
    </xf>
    <xf numFmtId="0" fontId="5" fillId="5" borderId="0" xfId="3" applyFont="1" applyFill="1" applyBorder="1" applyAlignment="1">
      <alignment vertical="center"/>
    </xf>
    <xf numFmtId="165" fontId="4" fillId="0" borderId="0" xfId="0" applyNumberFormat="1" applyFont="1" applyFill="1" applyBorder="1" applyAlignment="1">
      <alignment horizontal="right" wrapText="1" shrinkToFit="1"/>
    </xf>
    <xf numFmtId="165" fontId="13" fillId="4" borderId="0" xfId="3" applyNumberFormat="1" applyFont="1" applyFill="1" applyBorder="1" applyAlignment="1">
      <alignment horizontal="right" wrapText="1" shrinkToFit="1"/>
    </xf>
    <xf numFmtId="165" fontId="8" fillId="4" borderId="0" xfId="3" applyNumberFormat="1" applyFont="1" applyFill="1" applyBorder="1" applyAlignment="1">
      <alignment horizontal="right" wrapText="1" shrinkToFit="1"/>
    </xf>
    <xf numFmtId="165" fontId="4" fillId="0" borderId="0" xfId="1" applyNumberFormat="1" applyFont="1" applyFill="1" applyAlignment="1">
      <alignment horizontal="right" vertical="center" wrapText="1" shrinkToFit="1"/>
    </xf>
    <xf numFmtId="167" fontId="3" fillId="0" borderId="0" xfId="1" applyNumberFormat="1" applyFont="1" applyFill="1" applyAlignment="1">
      <alignment horizontal="right" wrapText="1" shrinkToFit="1"/>
    </xf>
    <xf numFmtId="165" fontId="4" fillId="6" borderId="0" xfId="1" applyNumberFormat="1" applyFont="1" applyFill="1" applyAlignment="1">
      <alignment horizontal="right" vertical="center" wrapText="1" shrinkToFit="1"/>
    </xf>
    <xf numFmtId="165" fontId="4" fillId="3" borderId="0" xfId="1" applyNumberFormat="1" applyFont="1" applyFill="1" applyAlignment="1">
      <alignment horizontal="right" vertical="center" wrapText="1" shrinkToFit="1"/>
    </xf>
    <xf numFmtId="165" fontId="12" fillId="3" borderId="0" xfId="1" applyNumberFormat="1" applyFont="1" applyFill="1" applyBorder="1" applyAlignment="1">
      <alignment horizontal="right" vertical="center" wrapText="1" shrinkToFit="1"/>
    </xf>
    <xf numFmtId="165" fontId="12" fillId="6" borderId="2" xfId="1" applyNumberFormat="1" applyFont="1" applyFill="1" applyBorder="1" applyAlignment="1">
      <alignment horizontal="right" vertical="center" wrapText="1" shrinkToFit="1"/>
    </xf>
    <xf numFmtId="165" fontId="8" fillId="3" borderId="0" xfId="3" applyNumberFormat="1" applyFont="1" applyFill="1" applyAlignment="1">
      <alignment horizontal="right" wrapText="1" shrinkToFit="1"/>
    </xf>
    <xf numFmtId="0" fontId="15" fillId="4" borderId="0" xfId="3" applyFont="1" applyFill="1" applyAlignment="1">
      <alignment wrapText="1"/>
    </xf>
    <xf numFmtId="0" fontId="15" fillId="4" borderId="0" xfId="3" applyFont="1" applyFill="1" applyBorder="1" applyAlignment="1">
      <alignment horizontal="right" wrapText="1" shrinkToFit="1"/>
    </xf>
    <xf numFmtId="165" fontId="16" fillId="4" borderId="0" xfId="1" applyNumberFormat="1" applyFont="1" applyFill="1" applyBorder="1" applyAlignment="1">
      <alignment horizontal="right" wrapText="1" shrinkToFit="1"/>
    </xf>
    <xf numFmtId="167" fontId="4" fillId="4" borderId="0" xfId="1" applyNumberFormat="1" applyFont="1" applyFill="1" applyBorder="1" applyAlignment="1">
      <alignment horizontal="right" wrapText="1" shrinkToFit="1"/>
    </xf>
    <xf numFmtId="0" fontId="3" fillId="4" borderId="0" xfId="0" applyFont="1" applyFill="1" applyBorder="1" applyAlignment="1">
      <alignment wrapText="1"/>
    </xf>
    <xf numFmtId="0" fontId="3" fillId="4" borderId="0" xfId="0" applyFont="1" applyFill="1" applyBorder="1" applyAlignment="1">
      <alignment horizontal="right" wrapText="1" shrinkToFit="1"/>
    </xf>
    <xf numFmtId="17" fontId="12" fillId="4" borderId="0" xfId="0" applyNumberFormat="1" applyFont="1" applyFill="1" applyBorder="1" applyAlignment="1">
      <alignment horizontal="right" wrapText="1" shrinkToFit="1"/>
    </xf>
    <xf numFmtId="0" fontId="5" fillId="4" borderId="0" xfId="0" applyFont="1" applyFill="1" applyBorder="1" applyAlignment="1">
      <alignment horizontal="right" wrapText="1" shrinkToFit="1"/>
    </xf>
    <xf numFmtId="0" fontId="5" fillId="4" borderId="0" xfId="0" quotePrefix="1" applyNumberFormat="1" applyFont="1" applyFill="1" applyBorder="1" applyAlignment="1">
      <alignment horizontal="right" wrapText="1" shrinkToFit="1"/>
    </xf>
    <xf numFmtId="0" fontId="8" fillId="4" borderId="0" xfId="0" applyFont="1" applyFill="1" applyBorder="1" applyAlignment="1">
      <alignment horizontal="right" wrapText="1" shrinkToFit="1"/>
    </xf>
    <xf numFmtId="0" fontId="9" fillId="4" borderId="0" xfId="0" applyFont="1" applyFill="1" applyBorder="1" applyAlignment="1">
      <alignment horizontal="right" wrapText="1" shrinkToFit="1"/>
    </xf>
    <xf numFmtId="0" fontId="18" fillId="4" borderId="0" xfId="0" applyFont="1" applyFill="1" applyBorder="1" applyAlignment="1">
      <alignment horizontal="right" wrapText="1" shrinkToFit="1"/>
    </xf>
    <xf numFmtId="0" fontId="19" fillId="4" borderId="0" xfId="0" applyFont="1" applyFill="1" applyBorder="1" applyAlignment="1">
      <alignment horizontal="right" wrapText="1" shrinkToFit="1"/>
    </xf>
    <xf numFmtId="168" fontId="3" fillId="4" borderId="0" xfId="2" applyNumberFormat="1" applyFont="1" applyFill="1" applyBorder="1" applyAlignment="1">
      <alignment horizontal="right" wrapText="1" shrinkToFit="1"/>
    </xf>
    <xf numFmtId="169" fontId="3" fillId="4" borderId="0" xfId="2" applyNumberFormat="1" applyFont="1" applyFill="1" applyBorder="1" applyAlignment="1">
      <alignment horizontal="right" wrapText="1" shrinkToFit="1"/>
    </xf>
    <xf numFmtId="0" fontId="3" fillId="4" borderId="0" xfId="0" applyFont="1" applyFill="1" applyAlignment="1">
      <alignment horizontal="right" wrapText="1" shrinkToFit="1"/>
    </xf>
    <xf numFmtId="0" fontId="8" fillId="4" borderId="0" xfId="0" applyFont="1" applyFill="1" applyAlignment="1">
      <alignment horizontal="right" wrapText="1" shrinkToFit="1"/>
    </xf>
    <xf numFmtId="165" fontId="8" fillId="4" borderId="0" xfId="1" applyNumberFormat="1" applyFont="1" applyFill="1" applyBorder="1" applyAlignment="1">
      <alignment horizontal="right" wrapText="1" shrinkToFit="1"/>
    </xf>
    <xf numFmtId="0" fontId="3" fillId="6" borderId="0" xfId="0" applyFont="1" applyFill="1" applyBorder="1" applyAlignment="1">
      <alignment horizontal="left" vertical="center" indent="1"/>
    </xf>
    <xf numFmtId="0" fontId="3" fillId="4" borderId="0" xfId="0" applyFont="1" applyFill="1" applyBorder="1" applyAlignment="1">
      <alignment vertical="center" wrapText="1"/>
    </xf>
    <xf numFmtId="169" fontId="3" fillId="6" borderId="0" xfId="2" applyNumberFormat="1" applyFont="1" applyFill="1" applyBorder="1" applyAlignment="1">
      <alignment horizontal="right" wrapText="1" shrinkToFit="1"/>
    </xf>
    <xf numFmtId="165" fontId="5" fillId="4" borderId="0" xfId="1" applyNumberFormat="1" applyFont="1" applyFill="1" applyBorder="1" applyAlignment="1">
      <alignment horizontal="right" wrapText="1" shrinkToFit="1"/>
    </xf>
    <xf numFmtId="0" fontId="3" fillId="4" borderId="0" xfId="0" applyFont="1" applyFill="1" applyBorder="1" applyAlignment="1">
      <alignment horizontal="left" vertical="center" indent="1"/>
    </xf>
    <xf numFmtId="169" fontId="3" fillId="3" borderId="0" xfId="2" applyNumberFormat="1" applyFont="1" applyFill="1" applyBorder="1" applyAlignment="1">
      <alignment horizontal="right" wrapText="1" shrinkToFit="1"/>
    </xf>
    <xf numFmtId="0" fontId="3" fillId="6" borderId="2" xfId="0" applyFont="1" applyFill="1" applyBorder="1" applyAlignment="1">
      <alignment horizontal="left" vertical="center" indent="1"/>
    </xf>
    <xf numFmtId="0" fontId="3" fillId="4" borderId="2" xfId="0" applyFont="1" applyFill="1" applyBorder="1" applyAlignment="1">
      <alignment vertical="center" wrapText="1"/>
    </xf>
    <xf numFmtId="169" fontId="3" fillId="6" borderId="5" xfId="2" applyNumberFormat="1" applyFont="1" applyFill="1" applyBorder="1" applyAlignment="1">
      <alignment horizontal="right" wrapText="1" shrinkToFit="1"/>
    </xf>
    <xf numFmtId="0" fontId="3" fillId="4" borderId="4" xfId="0" applyFont="1" applyFill="1" applyBorder="1" applyAlignment="1">
      <alignment wrapText="1"/>
    </xf>
    <xf numFmtId="0" fontId="3" fillId="4" borderId="4" xfId="0" applyFont="1" applyFill="1" applyBorder="1" applyAlignment="1">
      <alignment horizontal="right" wrapText="1" shrinkToFit="1"/>
    </xf>
    <xf numFmtId="169" fontId="3" fillId="3" borderId="4" xfId="2" applyNumberFormat="1" applyFont="1" applyFill="1" applyBorder="1" applyAlignment="1">
      <alignment vertical="center" wrapText="1" shrinkToFit="1"/>
    </xf>
    <xf numFmtId="0" fontId="3" fillId="4" borderId="2" xfId="0" applyFont="1" applyFill="1" applyBorder="1" applyAlignment="1">
      <alignment wrapText="1"/>
    </xf>
    <xf numFmtId="0" fontId="3" fillId="3" borderId="2" xfId="0" applyFont="1" applyFill="1" applyBorder="1" applyAlignment="1">
      <alignment horizontal="right" wrapText="1" shrinkToFit="1"/>
    </xf>
    <xf numFmtId="0" fontId="3" fillId="3" borderId="0" xfId="0" applyFont="1" applyFill="1" applyAlignment="1">
      <alignment horizontal="right" wrapText="1" shrinkToFit="1"/>
    </xf>
    <xf numFmtId="169" fontId="3" fillId="3" borderId="0" xfId="2" applyNumberFormat="1" applyFont="1" applyFill="1" applyBorder="1" applyAlignment="1">
      <alignment horizontal="right" vertical="center" wrapText="1" shrinkToFit="1"/>
    </xf>
    <xf numFmtId="169" fontId="3" fillId="3" borderId="4" xfId="2" applyNumberFormat="1" applyFont="1" applyFill="1" applyBorder="1" applyAlignment="1">
      <alignment horizontal="right" vertical="center" wrapText="1" shrinkToFit="1"/>
    </xf>
    <xf numFmtId="0" fontId="3" fillId="4" borderId="0" xfId="0" applyFont="1" applyFill="1" applyAlignment="1">
      <alignment wrapText="1"/>
    </xf>
    <xf numFmtId="0" fontId="10" fillId="4" borderId="0" xfId="0" applyFont="1" applyFill="1" applyBorder="1" applyAlignment="1">
      <alignment horizontal="right" wrapText="1" shrinkToFit="1"/>
    </xf>
    <xf numFmtId="0" fontId="11" fillId="4" borderId="0" xfId="1" applyNumberFormat="1" applyFont="1" applyFill="1" applyBorder="1" applyAlignment="1">
      <alignment horizontal="right" wrapText="1" shrinkToFit="1"/>
    </xf>
    <xf numFmtId="0" fontId="12" fillId="0" borderId="4" xfId="0" applyFont="1" applyFill="1" applyBorder="1" applyAlignment="1">
      <alignment vertical="center" wrapText="1"/>
    </xf>
    <xf numFmtId="0" fontId="10" fillId="0" borderId="4" xfId="0" applyFont="1" applyFill="1" applyBorder="1" applyAlignment="1">
      <alignment horizontal="right" wrapText="1" shrinkToFit="1"/>
    </xf>
    <xf numFmtId="0" fontId="3" fillId="0" borderId="0" xfId="3" applyFont="1" applyFill="1" applyBorder="1"/>
    <xf numFmtId="0" fontId="12" fillId="0" borderId="0" xfId="0" applyFont="1" applyFill="1" applyBorder="1" applyAlignment="1">
      <alignment vertical="center" wrapText="1"/>
    </xf>
    <xf numFmtId="0" fontId="10" fillId="0" borderId="0" xfId="0" applyFont="1" applyFill="1" applyBorder="1" applyAlignment="1">
      <alignment horizontal="right" wrapText="1" shrinkToFit="1"/>
    </xf>
    <xf numFmtId="0" fontId="3" fillId="4" borderId="0" xfId="3" applyFont="1" applyFill="1" applyBorder="1" applyAlignment="1">
      <alignment wrapText="1"/>
    </xf>
    <xf numFmtId="0" fontId="3" fillId="3" borderId="0" xfId="3" applyFont="1" applyFill="1" applyBorder="1" applyAlignment="1">
      <alignment horizontal="right" wrapText="1" shrinkToFit="1"/>
    </xf>
    <xf numFmtId="0" fontId="4" fillId="4" borderId="0" xfId="0" applyFont="1" applyFill="1" applyBorder="1" applyAlignment="1">
      <alignment vertical="center"/>
    </xf>
    <xf numFmtId="0" fontId="3" fillId="4" borderId="0" xfId="0" applyFont="1" applyFill="1" applyAlignment="1">
      <alignment vertical="center"/>
    </xf>
    <xf numFmtId="0" fontId="6" fillId="4" borderId="0" xfId="0" applyFont="1" applyFill="1" applyBorder="1" applyAlignment="1">
      <alignment vertical="center"/>
    </xf>
    <xf numFmtId="0" fontId="6" fillId="3" borderId="0" xfId="0" applyFont="1" applyFill="1" applyBorder="1" applyAlignment="1">
      <alignment vertical="center"/>
    </xf>
    <xf numFmtId="0" fontId="12" fillId="4" borderId="0" xfId="0" applyFont="1" applyFill="1" applyAlignment="1">
      <alignment horizontal="center" vertical="center" wrapText="1"/>
    </xf>
    <xf numFmtId="0" fontId="12" fillId="4" borderId="0" xfId="0" applyFont="1" applyFill="1" applyBorder="1" applyAlignment="1">
      <alignment horizontal="right" vertical="center" wrapText="1" shrinkToFit="1"/>
    </xf>
    <xf numFmtId="0" fontId="12" fillId="4" borderId="0" xfId="0" applyFont="1" applyFill="1" applyAlignment="1">
      <alignment horizontal="right" vertical="center" wrapText="1" shrinkToFit="1"/>
    </xf>
    <xf numFmtId="0" fontId="12" fillId="0" borderId="0" xfId="0" applyFont="1" applyFill="1" applyBorder="1" applyAlignment="1">
      <alignment horizontal="right" vertical="center" wrapText="1" shrinkToFit="1"/>
    </xf>
    <xf numFmtId="165" fontId="4" fillId="4" borderId="0" xfId="0" applyNumberFormat="1" applyFont="1" applyFill="1" applyBorder="1" applyAlignment="1">
      <alignment horizontal="right" vertical="center" wrapText="1" shrinkToFit="1"/>
    </xf>
    <xf numFmtId="165" fontId="4" fillId="3" borderId="0" xfId="0" applyNumberFormat="1" applyFont="1" applyFill="1" applyBorder="1" applyAlignment="1">
      <alignment horizontal="right" vertical="center" wrapText="1" shrinkToFit="1"/>
    </xf>
    <xf numFmtId="167" fontId="4" fillId="4" borderId="0" xfId="1" applyNumberFormat="1" applyFont="1" applyFill="1" applyBorder="1" applyAlignment="1">
      <alignment horizontal="right" vertical="center" wrapText="1" shrinkToFit="1"/>
    </xf>
    <xf numFmtId="0" fontId="3" fillId="4" borderId="0" xfId="0" applyFont="1" applyFill="1" applyAlignment="1">
      <alignment horizontal="right" vertical="center" wrapText="1" shrinkToFit="1"/>
    </xf>
    <xf numFmtId="0" fontId="12" fillId="4" borderId="0" xfId="4" quotePrefix="1" applyFont="1" applyFill="1" applyBorder="1" applyAlignment="1">
      <alignment horizontal="left" vertical="center" wrapText="1"/>
    </xf>
    <xf numFmtId="0" fontId="12" fillId="4" borderId="0" xfId="4" quotePrefix="1" applyFont="1" applyFill="1" applyBorder="1" applyAlignment="1">
      <alignment horizontal="right" vertical="center" wrapText="1" shrinkToFit="1"/>
    </xf>
    <xf numFmtId="0" fontId="4" fillId="4" borderId="0" xfId="0" applyFont="1" applyFill="1" applyBorder="1" applyAlignment="1">
      <alignment horizontal="right" vertical="center" wrapText="1" shrinkToFit="1"/>
    </xf>
    <xf numFmtId="0" fontId="3" fillId="4" borderId="0" xfId="0" applyFont="1" applyFill="1" applyBorder="1" applyAlignment="1">
      <alignment vertical="center"/>
    </xf>
    <xf numFmtId="0" fontId="11" fillId="4" borderId="0" xfId="4" applyFont="1" applyFill="1" applyBorder="1" applyAlignment="1">
      <alignment horizontal="left" vertical="center" wrapText="1"/>
    </xf>
    <xf numFmtId="0" fontId="11" fillId="4" borderId="0" xfId="4" applyFont="1" applyFill="1" applyBorder="1" applyAlignment="1">
      <alignment horizontal="right" vertical="center" wrapText="1" shrinkToFit="1"/>
    </xf>
    <xf numFmtId="0" fontId="11" fillId="4" borderId="0" xfId="0" applyFont="1" applyFill="1" applyBorder="1" applyAlignment="1">
      <alignment horizontal="right" vertical="center" wrapText="1" shrinkToFit="1"/>
    </xf>
    <xf numFmtId="0" fontId="25" fillId="4" borderId="0" xfId="0" applyFont="1" applyFill="1" applyBorder="1" applyAlignment="1">
      <alignment vertical="center"/>
    </xf>
    <xf numFmtId="0" fontId="13" fillId="4" borderId="0" xfId="0" applyFont="1" applyFill="1" applyBorder="1" applyAlignment="1">
      <alignment vertical="center" wrapText="1"/>
    </xf>
    <xf numFmtId="0" fontId="13" fillId="4" borderId="0" xfId="0" applyFont="1" applyFill="1" applyBorder="1" applyAlignment="1">
      <alignment horizontal="right" vertical="center" wrapText="1" shrinkToFit="1"/>
    </xf>
    <xf numFmtId="165" fontId="12" fillId="4" borderId="0" xfId="1" applyNumberFormat="1" applyFont="1" applyFill="1" applyBorder="1" applyAlignment="1">
      <alignment horizontal="right" vertical="center" wrapText="1" shrinkToFit="1"/>
    </xf>
    <xf numFmtId="167" fontId="3" fillId="4" borderId="0" xfId="1" applyNumberFormat="1" applyFont="1" applyFill="1" applyBorder="1" applyAlignment="1">
      <alignment horizontal="right" vertical="center" wrapText="1" shrinkToFit="1"/>
    </xf>
    <xf numFmtId="167" fontId="3" fillId="0" borderId="0" xfId="1" applyNumberFormat="1" applyFont="1" applyFill="1" applyBorder="1" applyAlignment="1">
      <alignment horizontal="right" vertical="center" wrapText="1" shrinkToFit="1"/>
    </xf>
    <xf numFmtId="165" fontId="3" fillId="4" borderId="0" xfId="1" applyNumberFormat="1" applyFont="1" applyFill="1" applyBorder="1" applyAlignment="1">
      <alignment horizontal="right" vertical="center" wrapText="1" shrinkToFit="1"/>
    </xf>
    <xf numFmtId="0" fontId="13" fillId="6" borderId="2" xfId="0" applyFont="1" applyFill="1" applyBorder="1" applyAlignment="1">
      <alignment vertical="center" wrapText="1"/>
    </xf>
    <xf numFmtId="167" fontId="3" fillId="6" borderId="2" xfId="1" applyNumberFormat="1" applyFont="1" applyFill="1" applyBorder="1" applyAlignment="1">
      <alignment horizontal="right" vertical="center" wrapText="1" shrinkToFit="1"/>
    </xf>
    <xf numFmtId="0" fontId="13" fillId="4" borderId="6" xfId="0" applyFont="1" applyFill="1" applyBorder="1" applyAlignment="1">
      <alignment vertical="center" wrapText="1"/>
    </xf>
    <xf numFmtId="165" fontId="12" fillId="4" borderId="6" xfId="1" applyNumberFormat="1" applyFont="1" applyFill="1" applyBorder="1" applyAlignment="1">
      <alignment horizontal="right" vertical="center" wrapText="1" shrinkToFit="1"/>
    </xf>
    <xf numFmtId="167" fontId="3" fillId="4" borderId="6" xfId="1" applyNumberFormat="1" applyFont="1" applyFill="1" applyBorder="1" applyAlignment="1">
      <alignment horizontal="right" vertical="center" wrapText="1" shrinkToFit="1"/>
    </xf>
    <xf numFmtId="167" fontId="3" fillId="0" borderId="6" xfId="1" applyNumberFormat="1" applyFont="1" applyFill="1" applyBorder="1" applyAlignment="1">
      <alignment horizontal="right" vertical="center" wrapText="1" shrinkToFit="1"/>
    </xf>
    <xf numFmtId="167" fontId="3" fillId="3" borderId="6" xfId="1" applyNumberFormat="1" applyFont="1" applyFill="1" applyBorder="1" applyAlignment="1">
      <alignment horizontal="right" vertical="center" wrapText="1" shrinkToFit="1"/>
    </xf>
    <xf numFmtId="165" fontId="3" fillId="4" borderId="0" xfId="0" applyNumberFormat="1" applyFont="1" applyFill="1" applyAlignment="1">
      <alignment vertical="center"/>
    </xf>
    <xf numFmtId="0" fontId="13" fillId="6" borderId="0" xfId="0" applyFont="1" applyFill="1" applyBorder="1" applyAlignment="1">
      <alignment horizontal="left" vertical="center" wrapText="1" indent="1"/>
    </xf>
    <xf numFmtId="0" fontId="13" fillId="4" borderId="0" xfId="0" quotePrefix="1" applyFont="1" applyFill="1" applyBorder="1" applyAlignment="1">
      <alignment horizontal="right" vertical="center" wrapText="1" shrinkToFit="1"/>
    </xf>
    <xf numFmtId="165" fontId="12" fillId="6" borderId="0" xfId="1" applyNumberFormat="1" applyFont="1" applyFill="1" applyBorder="1" applyAlignment="1">
      <alignment horizontal="right" vertical="center" wrapText="1" shrinkToFit="1"/>
    </xf>
    <xf numFmtId="167" fontId="3" fillId="6" borderId="0" xfId="1" applyNumberFormat="1" applyFont="1" applyFill="1" applyBorder="1" applyAlignment="1">
      <alignment horizontal="right" vertical="center" wrapText="1" shrinkToFit="1"/>
    </xf>
    <xf numFmtId="0" fontId="13" fillId="4" borderId="0" xfId="0" applyFont="1" applyFill="1" applyBorder="1" applyAlignment="1">
      <alignment horizontal="left" vertical="center" wrapText="1" indent="1"/>
    </xf>
    <xf numFmtId="167" fontId="3" fillId="3" borderId="0" xfId="1" applyNumberFormat="1" applyFont="1" applyFill="1" applyBorder="1" applyAlignment="1">
      <alignment horizontal="right" vertical="center" wrapText="1" shrinkToFit="1"/>
    </xf>
    <xf numFmtId="0" fontId="13" fillId="6" borderId="0" xfId="0" applyFont="1" applyFill="1" applyBorder="1" applyAlignment="1">
      <alignment vertical="center" wrapText="1"/>
    </xf>
    <xf numFmtId="165" fontId="3" fillId="3" borderId="0" xfId="1" applyNumberFormat="1" applyFont="1" applyFill="1" applyBorder="1" applyAlignment="1">
      <alignment horizontal="right" vertical="center" wrapText="1" shrinkToFit="1"/>
    </xf>
    <xf numFmtId="0" fontId="3" fillId="4" borderId="0" xfId="0" applyFont="1" applyFill="1" applyBorder="1" applyAlignment="1">
      <alignment horizontal="right" vertical="center" wrapText="1" shrinkToFit="1"/>
    </xf>
    <xf numFmtId="0" fontId="13" fillId="3" borderId="6" xfId="0" applyFont="1" applyFill="1" applyBorder="1" applyAlignment="1">
      <alignment horizontal="left" vertical="center" wrapText="1"/>
    </xf>
    <xf numFmtId="0" fontId="13" fillId="3" borderId="0" xfId="0" applyFont="1" applyFill="1" applyBorder="1" applyAlignment="1">
      <alignment horizontal="right" vertical="center" wrapText="1" shrinkToFit="1"/>
    </xf>
    <xf numFmtId="0" fontId="3" fillId="3" borderId="0" xfId="0" applyFont="1" applyFill="1" applyAlignment="1">
      <alignment vertical="center"/>
    </xf>
    <xf numFmtId="165" fontId="3" fillId="3" borderId="0" xfId="0" applyNumberFormat="1" applyFont="1" applyFill="1" applyAlignment="1">
      <alignment vertical="center"/>
    </xf>
    <xf numFmtId="0" fontId="13" fillId="6" borderId="6" xfId="0" applyFont="1" applyFill="1" applyBorder="1" applyAlignment="1">
      <alignment horizontal="left" vertical="center" wrapText="1"/>
    </xf>
    <xf numFmtId="165" fontId="12" fillId="6" borderId="6" xfId="1" applyNumberFormat="1" applyFont="1" applyFill="1" applyBorder="1" applyAlignment="1">
      <alignment horizontal="right" vertical="center" wrapText="1" shrinkToFit="1"/>
    </xf>
    <xf numFmtId="165" fontId="3" fillId="6" borderId="6" xfId="1" quotePrefix="1" applyNumberFormat="1" applyFont="1" applyFill="1" applyBorder="1" applyAlignment="1">
      <alignment horizontal="right" vertical="center" wrapText="1" shrinkToFit="1"/>
    </xf>
    <xf numFmtId="167" fontId="3" fillId="6" borderId="6" xfId="1" applyNumberFormat="1" applyFont="1" applyFill="1" applyBorder="1" applyAlignment="1">
      <alignment horizontal="right" vertical="center" wrapText="1" shrinkToFit="1"/>
    </xf>
    <xf numFmtId="0" fontId="13" fillId="4" borderId="0" xfId="0" quotePrefix="1" applyFont="1" applyFill="1" applyBorder="1" applyAlignment="1">
      <alignment horizontal="left" vertical="center" wrapText="1" indent="1"/>
    </xf>
    <xf numFmtId="166" fontId="3" fillId="4" borderId="0" xfId="1" quotePrefix="1" applyNumberFormat="1" applyFont="1" applyFill="1" applyBorder="1" applyAlignment="1">
      <alignment horizontal="right" vertical="center" wrapText="1" shrinkToFit="1"/>
    </xf>
    <xf numFmtId="0" fontId="13" fillId="6" borderId="0" xfId="0" quotePrefix="1" applyFont="1" applyFill="1" applyBorder="1" applyAlignment="1">
      <alignment horizontal="left" vertical="center" wrapText="1" indent="1"/>
    </xf>
    <xf numFmtId="165" fontId="3" fillId="6" borderId="0" xfId="1" quotePrefix="1" applyNumberFormat="1" applyFont="1" applyFill="1" applyBorder="1" applyAlignment="1">
      <alignment horizontal="right" vertical="center" wrapText="1" shrinkToFit="1"/>
    </xf>
    <xf numFmtId="0" fontId="13" fillId="4" borderId="2" xfId="0" applyFont="1" applyFill="1" applyBorder="1" applyAlignment="1">
      <alignment horizontal="left" vertical="center" wrapText="1" indent="1"/>
    </xf>
    <xf numFmtId="165" fontId="12" fillId="4" borderId="2" xfId="1" applyNumberFormat="1" applyFont="1" applyFill="1" applyBorder="1" applyAlignment="1">
      <alignment horizontal="right" vertical="center" wrapText="1" shrinkToFit="1"/>
    </xf>
    <xf numFmtId="165" fontId="3" fillId="4" borderId="2" xfId="1" quotePrefix="1" applyNumberFormat="1" applyFont="1" applyFill="1" applyBorder="1" applyAlignment="1">
      <alignment horizontal="right" vertical="center" wrapText="1" shrinkToFit="1"/>
    </xf>
    <xf numFmtId="167" fontId="3" fillId="4" borderId="2" xfId="1" applyNumberFormat="1" applyFont="1" applyFill="1" applyBorder="1" applyAlignment="1">
      <alignment horizontal="right" vertical="center" wrapText="1" shrinkToFit="1"/>
    </xf>
    <xf numFmtId="167" fontId="3" fillId="0" borderId="2" xfId="1" applyNumberFormat="1" applyFont="1" applyFill="1" applyBorder="1" applyAlignment="1">
      <alignment horizontal="right" vertical="center" wrapText="1" shrinkToFit="1"/>
    </xf>
    <xf numFmtId="167" fontId="3" fillId="3" borderId="2" xfId="1" applyNumberFormat="1" applyFont="1" applyFill="1" applyBorder="1" applyAlignment="1">
      <alignment horizontal="right" vertical="center" wrapText="1" shrinkToFit="1"/>
    </xf>
    <xf numFmtId="165" fontId="3" fillId="6" borderId="6" xfId="1" applyNumberFormat="1" applyFont="1" applyFill="1" applyBorder="1" applyAlignment="1">
      <alignment horizontal="right" vertical="center" wrapText="1" shrinkToFit="1"/>
    </xf>
    <xf numFmtId="0" fontId="13" fillId="3" borderId="0" xfId="0" applyFont="1" applyFill="1" applyBorder="1" applyAlignment="1">
      <alignment wrapText="1"/>
    </xf>
    <xf numFmtId="0" fontId="13" fillId="3" borderId="0" xfId="0" applyFont="1" applyFill="1" applyBorder="1" applyAlignment="1">
      <alignment horizontal="right" wrapText="1" shrinkToFit="1"/>
    </xf>
    <xf numFmtId="165" fontId="12" fillId="4" borderId="0" xfId="1" applyNumberFormat="1" applyFont="1" applyFill="1" applyBorder="1" applyAlignment="1">
      <alignment horizontal="right" wrapText="1" shrinkToFit="1"/>
    </xf>
    <xf numFmtId="165" fontId="26" fillId="3" borderId="0" xfId="1" applyNumberFormat="1" applyFont="1" applyFill="1" applyBorder="1" applyAlignment="1">
      <alignment horizontal="right" wrapText="1" shrinkToFit="1"/>
    </xf>
    <xf numFmtId="167" fontId="3" fillId="3" borderId="0" xfId="1" applyNumberFormat="1" applyFont="1" applyFill="1" applyBorder="1" applyAlignment="1">
      <alignment horizontal="right" wrapText="1" shrinkToFit="1"/>
    </xf>
    <xf numFmtId="167" fontId="3" fillId="4" borderId="0" xfId="1" applyNumberFormat="1" applyFont="1" applyFill="1" applyBorder="1" applyAlignment="1">
      <alignment horizontal="right" wrapText="1" shrinkToFit="1"/>
    </xf>
    <xf numFmtId="167" fontId="3" fillId="0" borderId="0" xfId="1" applyNumberFormat="1" applyFont="1" applyFill="1" applyBorder="1" applyAlignment="1">
      <alignment horizontal="right" wrapText="1" shrinkToFit="1"/>
    </xf>
    <xf numFmtId="165" fontId="3" fillId="3" borderId="0" xfId="1" applyNumberFormat="1" applyFont="1" applyFill="1" applyBorder="1" applyAlignment="1">
      <alignment horizontal="right" wrapText="1" shrinkToFit="1"/>
    </xf>
    <xf numFmtId="0" fontId="3" fillId="3" borderId="0" xfId="0" applyFont="1" applyFill="1" applyAlignment="1"/>
    <xf numFmtId="169" fontId="27" fillId="6" borderId="0" xfId="2" quotePrefix="1" applyNumberFormat="1" applyFont="1" applyFill="1" applyBorder="1" applyAlignment="1">
      <alignment horizontal="right" vertical="center" wrapText="1" shrinkToFit="1"/>
    </xf>
    <xf numFmtId="9" fontId="27" fillId="6" borderId="0" xfId="2" quotePrefix="1" applyFont="1" applyFill="1" applyBorder="1" applyAlignment="1">
      <alignment horizontal="right" vertical="center" wrapText="1" shrinkToFit="1"/>
    </xf>
    <xf numFmtId="0" fontId="13" fillId="4" borderId="2" xfId="0" applyFont="1" applyFill="1" applyBorder="1" applyAlignment="1">
      <alignment vertical="center" wrapText="1"/>
    </xf>
    <xf numFmtId="165" fontId="3" fillId="4" borderId="2" xfId="1" applyNumberFormat="1" applyFont="1" applyFill="1" applyBorder="1" applyAlignment="1">
      <alignment horizontal="right" vertical="center" wrapText="1" shrinkToFit="1"/>
    </xf>
    <xf numFmtId="0" fontId="13" fillId="6" borderId="4" xfId="0" applyFont="1" applyFill="1" applyBorder="1" applyAlignment="1">
      <alignment vertical="center" wrapText="1"/>
    </xf>
    <xf numFmtId="167" fontId="3" fillId="6" borderId="4" xfId="1" applyNumberFormat="1" applyFont="1" applyFill="1" applyBorder="1" applyAlignment="1">
      <alignment horizontal="right" vertical="center" wrapText="1" shrinkToFit="1"/>
    </xf>
    <xf numFmtId="9" fontId="26" fillId="4" borderId="0" xfId="2" applyNumberFormat="1" applyFont="1" applyFill="1" applyBorder="1" applyAlignment="1">
      <alignment horizontal="right" vertical="center" wrapText="1" shrinkToFit="1"/>
    </xf>
    <xf numFmtId="165" fontId="13" fillId="4" borderId="0" xfId="1" applyNumberFormat="1" applyFont="1" applyFill="1" applyBorder="1" applyAlignment="1">
      <alignment horizontal="right" vertical="center" wrapText="1" shrinkToFit="1"/>
    </xf>
    <xf numFmtId="167" fontId="13" fillId="4" borderId="0" xfId="1" applyNumberFormat="1" applyFont="1" applyFill="1" applyBorder="1" applyAlignment="1">
      <alignment horizontal="right" vertical="center" wrapText="1" shrinkToFit="1"/>
    </xf>
    <xf numFmtId="167" fontId="13" fillId="0" borderId="0" xfId="1" applyNumberFormat="1" applyFont="1" applyFill="1" applyBorder="1" applyAlignment="1">
      <alignment horizontal="right" vertical="center" wrapText="1" shrinkToFit="1"/>
    </xf>
    <xf numFmtId="9" fontId="26" fillId="3" borderId="0" xfId="2" applyNumberFormat="1" applyFont="1" applyFill="1" applyBorder="1" applyAlignment="1">
      <alignment horizontal="right" vertical="center" wrapText="1" shrinkToFit="1"/>
    </xf>
    <xf numFmtId="167" fontId="13" fillId="3" borderId="0" xfId="1" applyNumberFormat="1" applyFont="1" applyFill="1" applyBorder="1" applyAlignment="1">
      <alignment horizontal="right" vertical="center" wrapText="1" shrinkToFit="1"/>
    </xf>
    <xf numFmtId="0" fontId="5" fillId="5" borderId="0" xfId="0" applyFont="1" applyFill="1" applyBorder="1" applyAlignment="1">
      <alignment vertical="center" wrapText="1"/>
    </xf>
    <xf numFmtId="167" fontId="25" fillId="4" borderId="0" xfId="1" applyNumberFormat="1" applyFont="1" applyFill="1" applyBorder="1" applyAlignment="1">
      <alignment horizontal="right" vertical="center" wrapText="1" shrinkToFit="1"/>
    </xf>
    <xf numFmtId="0" fontId="13" fillId="4" borderId="2" xfId="0" applyFont="1" applyFill="1" applyBorder="1" applyAlignment="1">
      <alignment horizontal="left" wrapText="1"/>
    </xf>
    <xf numFmtId="168" fontId="3" fillId="4" borderId="2" xfId="0" applyNumberFormat="1" applyFont="1" applyFill="1" applyBorder="1" applyAlignment="1">
      <alignment horizontal="right" vertical="center" wrapText="1" shrinkToFit="1"/>
    </xf>
    <xf numFmtId="0" fontId="3" fillId="6" borderId="0" xfId="0" applyFont="1" applyFill="1" applyBorder="1" applyAlignment="1">
      <alignment wrapText="1"/>
    </xf>
    <xf numFmtId="168" fontId="3" fillId="6" borderId="0" xfId="0" applyNumberFormat="1" applyFont="1" applyFill="1" applyAlignment="1">
      <alignment horizontal="right" vertical="center" wrapText="1" shrinkToFit="1"/>
    </xf>
    <xf numFmtId="168" fontId="3" fillId="6" borderId="0" xfId="0" applyNumberFormat="1" applyFont="1" applyFill="1" applyBorder="1" applyAlignment="1">
      <alignment horizontal="right" vertical="center" wrapText="1" shrinkToFit="1"/>
    </xf>
    <xf numFmtId="168" fontId="26" fillId="6" borderId="0" xfId="0" applyNumberFormat="1" applyFont="1" applyFill="1" applyAlignment="1">
      <alignment horizontal="right" vertical="center" wrapText="1" shrinkToFit="1"/>
    </xf>
    <xf numFmtId="0" fontId="13" fillId="4" borderId="2" xfId="0" applyFont="1" applyFill="1" applyBorder="1" applyAlignment="1">
      <alignment wrapText="1"/>
    </xf>
    <xf numFmtId="168" fontId="26" fillId="0" borderId="2" xfId="0" applyNumberFormat="1" applyFont="1" applyFill="1" applyBorder="1" applyAlignment="1">
      <alignment horizontal="right" vertical="center" wrapText="1" shrinkToFit="1"/>
    </xf>
    <xf numFmtId="0" fontId="4" fillId="6" borderId="0" xfId="0" applyFont="1" applyFill="1" applyBorder="1" applyAlignment="1">
      <alignment wrapText="1"/>
    </xf>
    <xf numFmtId="166" fontId="3" fillId="3" borderId="0" xfId="1" applyNumberFormat="1" applyFont="1" applyFill="1" applyBorder="1" applyAlignment="1">
      <alignment horizontal="right" vertical="center" wrapText="1" shrinkToFit="1"/>
    </xf>
    <xf numFmtId="0" fontId="3" fillId="3" borderId="4" xfId="0" applyFont="1" applyFill="1" applyBorder="1" applyAlignment="1">
      <alignment vertical="center" wrapText="1"/>
    </xf>
    <xf numFmtId="0" fontId="3" fillId="3" borderId="4" xfId="0" applyFont="1" applyFill="1" applyBorder="1" applyAlignment="1">
      <alignment horizontal="right" vertical="center" wrapText="1" shrinkToFit="1"/>
    </xf>
    <xf numFmtId="165" fontId="12" fillId="3" borderId="4" xfId="1" applyNumberFormat="1" applyFont="1" applyFill="1" applyBorder="1" applyAlignment="1">
      <alignment horizontal="right" vertical="center" wrapText="1" shrinkToFit="1"/>
    </xf>
    <xf numFmtId="0" fontId="26" fillId="3" borderId="4" xfId="0" applyFont="1" applyFill="1" applyBorder="1" applyAlignment="1">
      <alignment horizontal="right" vertical="center" wrapText="1" shrinkToFit="1"/>
    </xf>
    <xf numFmtId="165" fontId="12" fillId="4" borderId="4" xfId="1" applyNumberFormat="1" applyFont="1" applyFill="1" applyBorder="1" applyAlignment="1">
      <alignment horizontal="right" vertical="center" wrapText="1" shrinkToFit="1"/>
    </xf>
    <xf numFmtId="167" fontId="26" fillId="3" borderId="4" xfId="1" applyNumberFormat="1" applyFont="1" applyFill="1" applyBorder="1" applyAlignment="1">
      <alignment horizontal="right" vertical="center" wrapText="1" shrinkToFit="1"/>
    </xf>
    <xf numFmtId="167" fontId="3" fillId="4" borderId="4" xfId="1" applyNumberFormat="1" applyFont="1" applyFill="1" applyBorder="1" applyAlignment="1">
      <alignment horizontal="right" vertical="center" wrapText="1" shrinkToFit="1"/>
    </xf>
    <xf numFmtId="168" fontId="26" fillId="0" borderId="4" xfId="0" applyNumberFormat="1" applyFont="1" applyFill="1" applyBorder="1" applyAlignment="1">
      <alignment horizontal="right" vertical="center" wrapText="1" shrinkToFit="1"/>
    </xf>
    <xf numFmtId="0" fontId="3" fillId="3" borderId="0" xfId="0" applyFont="1" applyFill="1" applyAlignment="1">
      <alignment horizontal="right" vertical="center" wrapText="1" shrinkToFit="1"/>
    </xf>
    <xf numFmtId="167" fontId="13" fillId="3" borderId="4" xfId="1" applyNumberFormat="1" applyFont="1" applyFill="1" applyBorder="1" applyAlignment="1">
      <alignment horizontal="right" vertical="center" wrapText="1" shrinkToFit="1"/>
    </xf>
    <xf numFmtId="0" fontId="3" fillId="3" borderId="0" xfId="0" applyFont="1" applyFill="1" applyBorder="1" applyAlignment="1">
      <alignment vertical="center" wrapText="1"/>
    </xf>
    <xf numFmtId="0" fontId="3" fillId="3" borderId="0" xfId="0" applyFont="1" applyFill="1" applyBorder="1" applyAlignment="1">
      <alignment horizontal="right" vertical="center" wrapText="1" shrinkToFit="1"/>
    </xf>
    <xf numFmtId="168" fontId="3" fillId="0" borderId="0" xfId="0" applyNumberFormat="1" applyFont="1" applyFill="1" applyBorder="1" applyAlignment="1">
      <alignment horizontal="right" vertical="center" wrapText="1" shrinkToFit="1"/>
    </xf>
    <xf numFmtId="0" fontId="9" fillId="4" borderId="0" xfId="0" applyFont="1" applyFill="1" applyBorder="1" applyAlignment="1">
      <alignment horizontal="right" vertical="center" wrapText="1" shrinkToFit="1"/>
    </xf>
    <xf numFmtId="0" fontId="25" fillId="4" borderId="0" xfId="0" applyFont="1" applyFill="1" applyBorder="1" applyAlignment="1">
      <alignment horizontal="right" vertical="center" wrapText="1" shrinkToFit="1"/>
    </xf>
    <xf numFmtId="171" fontId="11" fillId="4" borderId="0" xfId="0" applyNumberFormat="1" applyFont="1" applyFill="1" applyBorder="1" applyAlignment="1">
      <alignment horizontal="right" vertical="center" wrapText="1" shrinkToFit="1"/>
    </xf>
    <xf numFmtId="0" fontId="28" fillId="0" borderId="0" xfId="0" applyFont="1" applyFill="1" applyBorder="1" applyAlignment="1">
      <alignment horizontal="right" vertical="center" wrapText="1" shrinkToFit="1"/>
    </xf>
    <xf numFmtId="165" fontId="3" fillId="3" borderId="0" xfId="0" applyNumberFormat="1" applyFont="1" applyFill="1" applyBorder="1" applyAlignment="1">
      <alignment horizontal="right" vertical="center" wrapText="1" shrinkToFit="1"/>
    </xf>
    <xf numFmtId="165" fontId="3" fillId="4" borderId="0" xfId="0" applyNumberFormat="1" applyFont="1" applyFill="1" applyBorder="1" applyAlignment="1">
      <alignment vertical="center"/>
    </xf>
    <xf numFmtId="0" fontId="13" fillId="4" borderId="0" xfId="0" applyFont="1" applyFill="1" applyAlignment="1">
      <alignment wrapText="1"/>
    </xf>
    <xf numFmtId="166" fontId="4" fillId="0" borderId="0" xfId="1" applyFont="1" applyFill="1" applyAlignment="1">
      <alignment horizontal="right" vertical="center" wrapText="1" shrinkToFit="1"/>
    </xf>
    <xf numFmtId="0" fontId="3" fillId="0" borderId="0" xfId="0" applyFont="1" applyFill="1" applyAlignment="1">
      <alignment horizontal="right" vertical="center" wrapText="1" shrinkToFit="1"/>
    </xf>
    <xf numFmtId="166" fontId="13" fillId="4" borderId="0" xfId="1" applyNumberFormat="1" applyFont="1" applyFill="1" applyAlignment="1">
      <alignment horizontal="right" vertical="center" wrapText="1" shrinkToFit="1"/>
    </xf>
    <xf numFmtId="166" fontId="26" fillId="0" borderId="0" xfId="1" applyNumberFormat="1" applyFont="1" applyFill="1" applyBorder="1" applyAlignment="1">
      <alignment horizontal="right" vertical="center" wrapText="1" shrinkToFit="1"/>
    </xf>
    <xf numFmtId="166" fontId="4" fillId="4" borderId="0" xfId="1" applyNumberFormat="1" applyFont="1" applyFill="1" applyBorder="1" applyAlignment="1">
      <alignment horizontal="right" vertical="center" wrapText="1" shrinkToFit="1"/>
    </xf>
    <xf numFmtId="166" fontId="13" fillId="4" borderId="0" xfId="1" applyNumberFormat="1" applyFont="1" applyFill="1" applyBorder="1" applyAlignment="1">
      <alignment horizontal="right" vertical="center" wrapText="1" shrinkToFit="1"/>
    </xf>
    <xf numFmtId="0" fontId="4" fillId="4" borderId="0" xfId="0" applyFont="1" applyFill="1" applyBorder="1" applyAlignment="1">
      <alignment horizontal="center" vertical="center"/>
    </xf>
    <xf numFmtId="0" fontId="13" fillId="6" borderId="0" xfId="0" applyFont="1" applyFill="1" applyBorder="1" applyAlignment="1">
      <alignment horizontal="right" vertical="center" wrapText="1" shrinkToFit="1"/>
    </xf>
    <xf numFmtId="166" fontId="4" fillId="6" borderId="0" xfId="1" applyNumberFormat="1" applyFont="1" applyFill="1" applyAlignment="1">
      <alignment horizontal="right" vertical="center" wrapText="1" shrinkToFit="1"/>
    </xf>
    <xf numFmtId="0" fontId="3" fillId="6" borderId="0" xfId="0" applyFont="1" applyFill="1" applyAlignment="1">
      <alignment horizontal="right" vertical="center" wrapText="1" shrinkToFit="1"/>
    </xf>
    <xf numFmtId="166" fontId="13" fillId="6" borderId="0" xfId="1" applyNumberFormat="1" applyFont="1" applyFill="1" applyAlignment="1">
      <alignment horizontal="right" vertical="center" wrapText="1" shrinkToFit="1"/>
    </xf>
    <xf numFmtId="0" fontId="13" fillId="6" borderId="4" xfId="0" applyFont="1" applyFill="1" applyBorder="1" applyAlignment="1">
      <alignment horizontal="right" vertical="center" wrapText="1" shrinkToFit="1"/>
    </xf>
    <xf numFmtId="10" fontId="4" fillId="6" borderId="4" xfId="2" applyNumberFormat="1" applyFont="1" applyFill="1" applyBorder="1" applyAlignment="1">
      <alignment horizontal="right" vertical="center" wrapText="1" shrinkToFit="1"/>
    </xf>
    <xf numFmtId="0" fontId="3" fillId="6" borderId="4" xfId="0" applyFont="1" applyFill="1" applyBorder="1" applyAlignment="1">
      <alignment horizontal="right" vertical="center" wrapText="1" shrinkToFit="1"/>
    </xf>
    <xf numFmtId="166" fontId="13" fillId="6" borderId="4" xfId="1" applyNumberFormat="1" applyFont="1" applyFill="1" applyBorder="1" applyAlignment="1">
      <alignment horizontal="right" vertical="center" wrapText="1" shrinkToFit="1"/>
    </xf>
    <xf numFmtId="0" fontId="13" fillId="3" borderId="0" xfId="0" applyFont="1" applyFill="1" applyBorder="1" applyAlignment="1">
      <alignment vertical="center" wrapText="1"/>
    </xf>
    <xf numFmtId="10" fontId="4" fillId="3" borderId="0" xfId="2" applyNumberFormat="1" applyFont="1" applyFill="1" applyBorder="1" applyAlignment="1">
      <alignment horizontal="right" vertical="center" wrapText="1" shrinkToFit="1"/>
    </xf>
    <xf numFmtId="166" fontId="13" fillId="3" borderId="0" xfId="1" applyNumberFormat="1" applyFont="1" applyFill="1" applyBorder="1" applyAlignment="1">
      <alignment horizontal="right" vertical="center" wrapText="1" shrinkToFit="1"/>
    </xf>
    <xf numFmtId="0" fontId="3" fillId="4" borderId="0" xfId="0" applyFont="1" applyFill="1" applyAlignment="1"/>
    <xf numFmtId="167" fontId="21" fillId="4" borderId="0" xfId="1" applyNumberFormat="1" applyFont="1" applyFill="1" applyBorder="1" applyAlignment="1">
      <alignment horizontal="right" vertical="center" wrapText="1" shrinkToFit="1"/>
    </xf>
    <xf numFmtId="9" fontId="30" fillId="4" borderId="0" xfId="2" applyFont="1" applyFill="1" applyBorder="1" applyAlignment="1">
      <alignment horizontal="right" vertical="center" wrapText="1" shrinkToFit="1"/>
    </xf>
    <xf numFmtId="165" fontId="21" fillId="4" borderId="0" xfId="1" applyNumberFormat="1" applyFont="1" applyFill="1" applyBorder="1" applyAlignment="1">
      <alignment horizontal="right" vertical="center" wrapText="1" shrinkToFit="1"/>
    </xf>
    <xf numFmtId="167" fontId="21" fillId="3" borderId="0" xfId="1" applyNumberFormat="1" applyFont="1" applyFill="1" applyBorder="1" applyAlignment="1">
      <alignment horizontal="right" vertical="center" wrapText="1" shrinkToFit="1"/>
    </xf>
    <xf numFmtId="167" fontId="31" fillId="4" borderId="0" xfId="1" applyNumberFormat="1" applyFont="1" applyFill="1" applyBorder="1" applyAlignment="1">
      <alignment horizontal="right" vertical="center" wrapText="1" shrinkToFit="1"/>
    </xf>
    <xf numFmtId="0" fontId="22" fillId="4" borderId="0" xfId="0" applyFont="1" applyFill="1" applyAlignment="1">
      <alignment horizontal="right" vertical="center" wrapText="1" shrinkToFit="1"/>
    </xf>
    <xf numFmtId="0" fontId="22" fillId="4" borderId="0" xfId="0" applyFont="1" applyFill="1" applyAlignment="1">
      <alignment vertical="center"/>
    </xf>
    <xf numFmtId="0" fontId="22" fillId="3" borderId="0" xfId="0" applyFont="1" applyFill="1" applyBorder="1" applyAlignment="1">
      <alignment horizontal="right" vertical="center" wrapText="1" shrinkToFit="1"/>
    </xf>
    <xf numFmtId="0" fontId="32" fillId="3" borderId="0" xfId="0" applyFont="1" applyFill="1" applyBorder="1" applyAlignment="1">
      <alignment horizontal="right" vertical="center" wrapText="1" shrinkToFit="1"/>
    </xf>
    <xf numFmtId="0" fontId="32" fillId="3" borderId="0" xfId="0" applyFont="1" applyFill="1" applyAlignment="1">
      <alignment horizontal="right" vertical="center" wrapText="1" shrinkToFit="1"/>
    </xf>
    <xf numFmtId="0" fontId="22" fillId="4" borderId="0" xfId="0" applyFont="1" applyFill="1" applyBorder="1" applyAlignment="1">
      <alignment horizontal="right" vertical="center" wrapText="1" shrinkToFit="1"/>
    </xf>
    <xf numFmtId="0" fontId="22" fillId="3" borderId="0" xfId="0" applyFont="1" applyFill="1" applyAlignment="1">
      <alignment horizontal="right" vertical="center" wrapText="1" shrinkToFit="1"/>
    </xf>
    <xf numFmtId="165" fontId="22" fillId="4" borderId="0" xfId="0" applyNumberFormat="1" applyFont="1" applyFill="1" applyAlignment="1">
      <alignment horizontal="right" vertical="center" wrapText="1" shrinkToFit="1"/>
    </xf>
    <xf numFmtId="169" fontId="3" fillId="4" borderId="0" xfId="2" applyNumberFormat="1" applyFont="1" applyFill="1" applyBorder="1" applyAlignment="1">
      <alignment horizontal="right" vertical="center" wrapText="1" shrinkToFit="1"/>
    </xf>
    <xf numFmtId="0" fontId="3" fillId="0" borderId="0" xfId="0" applyFont="1" applyFill="1" applyBorder="1" applyAlignment="1">
      <alignment horizontal="right" vertical="center" wrapText="1" shrinkToFit="1"/>
    </xf>
    <xf numFmtId="165" fontId="12" fillId="4" borderId="0" xfId="0" applyNumberFormat="1" applyFont="1" applyFill="1" applyAlignment="1">
      <alignment horizontal="right" vertical="center" wrapText="1" shrinkToFit="1"/>
    </xf>
    <xf numFmtId="0" fontId="3" fillId="4" borderId="0" xfId="0" applyFont="1" applyFill="1" applyAlignment="1">
      <alignment vertical="center" wrapText="1"/>
    </xf>
    <xf numFmtId="0" fontId="34" fillId="4" borderId="0" xfId="3" applyFont="1" applyFill="1"/>
    <xf numFmtId="0" fontId="35" fillId="4" borderId="0" xfId="3" applyFont="1" applyFill="1" applyBorder="1" applyAlignment="1">
      <alignment horizontal="left"/>
    </xf>
    <xf numFmtId="0" fontId="35" fillId="4" borderId="0" xfId="3" applyFont="1" applyFill="1" applyBorder="1" applyAlignment="1">
      <alignment horizontal="centerContinuous"/>
    </xf>
    <xf numFmtId="0" fontId="34" fillId="4" borderId="0" xfId="3" applyFont="1" applyFill="1" applyAlignment="1">
      <alignment horizontal="centerContinuous"/>
    </xf>
    <xf numFmtId="0" fontId="34" fillId="4" borderId="0" xfId="3" applyFont="1" applyFill="1" applyBorder="1"/>
    <xf numFmtId="0" fontId="38" fillId="4" borderId="0" xfId="3" applyFont="1" applyFill="1" applyAlignment="1">
      <alignment horizontal="centerContinuous" vertical="center"/>
    </xf>
    <xf numFmtId="0" fontId="38" fillId="4" borderId="0" xfId="3" applyFont="1" applyFill="1" applyBorder="1" applyAlignment="1">
      <alignment horizontal="centerContinuous" vertical="center"/>
    </xf>
    <xf numFmtId="165" fontId="35" fillId="4" borderId="0" xfId="3" applyNumberFormat="1" applyFont="1" applyFill="1" applyBorder="1" applyAlignment="1">
      <alignment horizontal="centerContinuous" vertical="center"/>
    </xf>
    <xf numFmtId="167" fontId="35" fillId="4" borderId="0" xfId="1" applyNumberFormat="1" applyFont="1" applyFill="1" applyBorder="1" applyAlignment="1">
      <alignment horizontal="centerContinuous" vertical="center"/>
    </xf>
    <xf numFmtId="0" fontId="38" fillId="4" borderId="0" xfId="4" quotePrefix="1" applyFont="1" applyFill="1" applyBorder="1" applyAlignment="1">
      <alignment horizontal="left"/>
    </xf>
    <xf numFmtId="0" fontId="38" fillId="4" borderId="0" xfId="3" applyFont="1" applyFill="1" applyBorder="1" applyAlignment="1">
      <alignment horizontal="center"/>
    </xf>
    <xf numFmtId="0" fontId="38" fillId="4" borderId="5" xfId="4" applyFont="1" applyFill="1" applyBorder="1" applyAlignment="1">
      <alignment horizontal="center"/>
    </xf>
    <xf numFmtId="0" fontId="38" fillId="4" borderId="5" xfId="4" applyFont="1" applyFill="1" applyBorder="1" applyAlignment="1">
      <alignment horizontal="left"/>
    </xf>
    <xf numFmtId="0" fontId="38" fillId="4" borderId="0" xfId="4" applyFont="1" applyFill="1" applyBorder="1" applyAlignment="1">
      <alignment horizontal="left"/>
    </xf>
    <xf numFmtId="0" fontId="35" fillId="4" borderId="8" xfId="0" applyFont="1" applyFill="1" applyBorder="1" applyAlignment="1">
      <alignment horizontal="center" wrapText="1"/>
    </xf>
    <xf numFmtId="0" fontId="35" fillId="4" borderId="8" xfId="0" applyFont="1" applyFill="1" applyBorder="1" applyAlignment="1">
      <alignment horizontal="center"/>
    </xf>
    <xf numFmtId="165" fontId="34" fillId="4" borderId="0" xfId="3" applyNumberFormat="1" applyFont="1" applyFill="1"/>
    <xf numFmtId="0" fontId="39" fillId="4" borderId="0" xfId="3" applyFont="1" applyFill="1" applyBorder="1"/>
    <xf numFmtId="165" fontId="34" fillId="4" borderId="0" xfId="1" applyNumberFormat="1" applyFont="1" applyFill="1" applyBorder="1"/>
    <xf numFmtId="0" fontId="39" fillId="4" borderId="5" xfId="3" applyFont="1" applyFill="1" applyBorder="1"/>
    <xf numFmtId="165" fontId="34" fillId="4" borderId="5" xfId="1" applyNumberFormat="1" applyFont="1" applyFill="1" applyBorder="1"/>
    <xf numFmtId="0" fontId="39" fillId="4" borderId="0" xfId="3" applyFont="1" applyFill="1" applyBorder="1" applyAlignment="1">
      <alignment horizontal="left"/>
    </xf>
    <xf numFmtId="0" fontId="39" fillId="4" borderId="0" xfId="3" quotePrefix="1" applyFont="1" applyFill="1" applyBorder="1" applyAlignment="1">
      <alignment horizontal="left"/>
    </xf>
    <xf numFmtId="0" fontId="39" fillId="4" borderId="0" xfId="0" applyFont="1" applyFill="1" applyBorder="1"/>
    <xf numFmtId="0" fontId="39" fillId="3" borderId="8" xfId="0" applyFont="1" applyFill="1" applyBorder="1" applyAlignment="1">
      <alignment horizontal="left"/>
    </xf>
    <xf numFmtId="0" fontId="39" fillId="3" borderId="0" xfId="3" applyFont="1" applyFill="1" applyBorder="1" applyAlignment="1">
      <alignment horizontal="left"/>
    </xf>
    <xf numFmtId="165" fontId="34" fillId="3" borderId="8" xfId="1" applyNumberFormat="1" applyFont="1" applyFill="1" applyBorder="1"/>
    <xf numFmtId="0" fontId="34" fillId="3" borderId="0" xfId="3" applyFont="1" applyFill="1"/>
    <xf numFmtId="0" fontId="39" fillId="4" borderId="5" xfId="0" applyFont="1" applyFill="1" applyBorder="1" applyAlignment="1">
      <alignment horizontal="left"/>
    </xf>
    <xf numFmtId="165" fontId="34" fillId="4" borderId="5" xfId="1" quotePrefix="1" applyNumberFormat="1" applyFont="1" applyFill="1" applyBorder="1" applyAlignment="1">
      <alignment horizontal="left"/>
    </xf>
    <xf numFmtId="165" fontId="34" fillId="4" borderId="0" xfId="1" quotePrefix="1" applyNumberFormat="1" applyFont="1" applyFill="1" applyBorder="1" applyAlignment="1">
      <alignment horizontal="left"/>
    </xf>
    <xf numFmtId="0" fontId="39" fillId="4" borderId="5" xfId="3" quotePrefix="1" applyFont="1" applyFill="1" applyBorder="1" applyAlignment="1">
      <alignment horizontal="left"/>
    </xf>
    <xf numFmtId="0" fontId="39" fillId="4" borderId="0" xfId="0" quotePrefix="1" applyFont="1" applyFill="1" applyBorder="1" applyAlignment="1">
      <alignment horizontal="left"/>
    </xf>
    <xf numFmtId="0" fontId="39" fillId="4" borderId="0" xfId="0" applyFont="1" applyFill="1" applyBorder="1" applyAlignment="1">
      <alignment horizontal="left"/>
    </xf>
    <xf numFmtId="0" fontId="39" fillId="3" borderId="8" xfId="3" applyFont="1" applyFill="1" applyBorder="1" applyAlignment="1">
      <alignment horizontal="left"/>
    </xf>
    <xf numFmtId="0" fontId="39" fillId="3" borderId="0" xfId="3" applyFont="1" applyFill="1" applyBorder="1"/>
    <xf numFmtId="165" fontId="34" fillId="3" borderId="0" xfId="1" applyNumberFormat="1" applyFont="1" applyFill="1" applyBorder="1"/>
    <xf numFmtId="165" fontId="34" fillId="3" borderId="0" xfId="3" applyNumberFormat="1" applyFont="1" applyFill="1"/>
    <xf numFmtId="165" fontId="34" fillId="4" borderId="0" xfId="2" quotePrefix="1" applyNumberFormat="1" applyFont="1" applyFill="1" applyBorder="1" applyAlignment="1">
      <alignment horizontal="left"/>
    </xf>
    <xf numFmtId="165" fontId="34" fillId="4" borderId="0" xfId="3" applyNumberFormat="1" applyFont="1" applyFill="1" applyBorder="1"/>
    <xf numFmtId="0" fontId="39" fillId="3" borderId="8" xfId="3" applyFont="1" applyFill="1" applyBorder="1"/>
    <xf numFmtId="9" fontId="41" fillId="4" borderId="0" xfId="2" applyFont="1" applyFill="1" applyBorder="1"/>
    <xf numFmtId="9" fontId="42" fillId="4" borderId="0" xfId="2" applyFont="1" applyFill="1" applyBorder="1"/>
    <xf numFmtId="0" fontId="43" fillId="4" borderId="0" xfId="3" applyFont="1" applyFill="1" applyAlignment="1"/>
    <xf numFmtId="169" fontId="35" fillId="4" borderId="0" xfId="2" applyNumberFormat="1" applyFont="1" applyFill="1" applyBorder="1"/>
    <xf numFmtId="0" fontId="44" fillId="4" borderId="0" xfId="3" applyFont="1" applyFill="1"/>
    <xf numFmtId="169" fontId="38" fillId="4" borderId="0" xfId="2" applyNumberFormat="1" applyFont="1" applyFill="1"/>
    <xf numFmtId="0" fontId="45" fillId="4" borderId="5" xfId="3" applyFont="1" applyFill="1" applyBorder="1"/>
    <xf numFmtId="0" fontId="45" fillId="4" borderId="0" xfId="3" applyFont="1" applyFill="1" applyBorder="1"/>
    <xf numFmtId="0" fontId="35" fillId="4" borderId="5" xfId="3" applyFont="1" applyFill="1" applyBorder="1" applyAlignment="1">
      <alignment horizontal="right"/>
    </xf>
    <xf numFmtId="0" fontId="39" fillId="4" borderId="8" xfId="3" applyFont="1" applyFill="1" applyBorder="1" applyAlignment="1">
      <alignment horizontal="left"/>
    </xf>
    <xf numFmtId="165" fontId="34" fillId="4" borderId="8" xfId="1" applyNumberFormat="1" applyFont="1" applyFill="1" applyBorder="1"/>
    <xf numFmtId="0" fontId="39" fillId="4" borderId="0" xfId="0" applyFont="1" applyFill="1"/>
    <xf numFmtId="37" fontId="34" fillId="4" borderId="5" xfId="5" applyNumberFormat="1" applyFont="1" applyFill="1" applyBorder="1"/>
    <xf numFmtId="0" fontId="39" fillId="4" borderId="7" xfId="3" applyFont="1" applyFill="1" applyBorder="1"/>
    <xf numFmtId="165" fontId="34" fillId="4" borderId="7" xfId="1" applyNumberFormat="1" applyFont="1" applyFill="1" applyBorder="1" applyAlignment="1">
      <alignment horizontal="right"/>
    </xf>
    <xf numFmtId="0" fontId="34" fillId="3" borderId="5" xfId="3" applyFont="1" applyFill="1" applyBorder="1"/>
    <xf numFmtId="0" fontId="34" fillId="3" borderId="0" xfId="3" applyFont="1" applyFill="1" applyBorder="1"/>
    <xf numFmtId="165" fontId="34" fillId="3" borderId="5" xfId="1" applyNumberFormat="1" applyFont="1" applyFill="1" applyBorder="1" applyAlignment="1">
      <alignment horizontal="right"/>
    </xf>
    <xf numFmtId="165" fontId="41" fillId="4" borderId="0" xfId="1" applyNumberFormat="1" applyFont="1" applyFill="1" applyBorder="1" applyAlignment="1">
      <alignment horizontal="right"/>
    </xf>
    <xf numFmtId="0" fontId="38" fillId="4" borderId="0" xfId="3" applyFont="1" applyFill="1" applyBorder="1"/>
    <xf numFmtId="0" fontId="33" fillId="4" borderId="0" xfId="0" applyFont="1" applyFill="1" applyBorder="1" applyAlignment="1"/>
    <xf numFmtId="0" fontId="38" fillId="4" borderId="0" xfId="4" applyFont="1" applyFill="1" applyBorder="1" applyAlignment="1"/>
    <xf numFmtId="0" fontId="35" fillId="4" borderId="0" xfId="0" applyFont="1" applyFill="1" applyBorder="1" applyAlignment="1">
      <alignment horizontal="center"/>
    </xf>
    <xf numFmtId="0" fontId="34" fillId="4" borderId="0" xfId="0" applyFont="1" applyFill="1"/>
    <xf numFmtId="0" fontId="35" fillId="4" borderId="0" xfId="0" applyFont="1" applyFill="1" applyBorder="1" applyAlignment="1">
      <alignment horizontal="centerContinuous"/>
    </xf>
    <xf numFmtId="0" fontId="34" fillId="4" borderId="0" xfId="0" applyFont="1" applyFill="1" applyAlignment="1">
      <alignment horizontal="centerContinuous"/>
    </xf>
    <xf numFmtId="166" fontId="46" fillId="4" borderId="0" xfId="1" applyFont="1" applyFill="1" applyAlignment="1">
      <alignment horizontal="centerContinuous"/>
    </xf>
    <xf numFmtId="0" fontId="34" fillId="4" borderId="0" xfId="0" applyFont="1" applyFill="1" applyBorder="1"/>
    <xf numFmtId="0" fontId="36" fillId="0" borderId="0" xfId="0" applyFont="1" applyFill="1" applyBorder="1" applyAlignment="1">
      <alignment horizontal="center"/>
    </xf>
    <xf numFmtId="167" fontId="34" fillId="4" borderId="0" xfId="1" applyNumberFormat="1" applyFont="1" applyFill="1" applyBorder="1" applyAlignment="1">
      <alignment horizontal="right"/>
    </xf>
    <xf numFmtId="167" fontId="34" fillId="4" borderId="0" xfId="1" applyNumberFormat="1" applyFont="1" applyFill="1" applyBorder="1"/>
    <xf numFmtId="165" fontId="34" fillId="4" borderId="0" xfId="1" applyNumberFormat="1" applyFont="1" applyFill="1"/>
    <xf numFmtId="165" fontId="34" fillId="3" borderId="0" xfId="1" applyNumberFormat="1" applyFont="1" applyFill="1"/>
    <xf numFmtId="165" fontId="34" fillId="4" borderId="0" xfId="0" applyNumberFormat="1" applyFont="1" applyFill="1" applyBorder="1"/>
    <xf numFmtId="167" fontId="34" fillId="4" borderId="0" xfId="1" applyNumberFormat="1" applyFont="1" applyFill="1"/>
    <xf numFmtId="170" fontId="34" fillId="4" borderId="0" xfId="0" applyNumberFormat="1" applyFont="1" applyFill="1"/>
    <xf numFmtId="0" fontId="34" fillId="3" borderId="0" xfId="0" applyFont="1" applyFill="1" applyBorder="1"/>
    <xf numFmtId="0" fontId="34" fillId="3" borderId="0" xfId="0" applyFont="1" applyFill="1"/>
    <xf numFmtId="165" fontId="34" fillId="4" borderId="0" xfId="0" applyNumberFormat="1" applyFont="1" applyFill="1"/>
    <xf numFmtId="165" fontId="34" fillId="3" borderId="0" xfId="0" applyNumberFormat="1" applyFont="1" applyFill="1"/>
    <xf numFmtId="169" fontId="34" fillId="3" borderId="0" xfId="2" applyNumberFormat="1" applyFont="1" applyFill="1" applyBorder="1"/>
    <xf numFmtId="169" fontId="34" fillId="3" borderId="0" xfId="2" applyNumberFormat="1" applyFont="1" applyFill="1"/>
    <xf numFmtId="167" fontId="34" fillId="3" borderId="0" xfId="1" applyNumberFormat="1" applyFont="1" applyFill="1" applyBorder="1" applyAlignment="1">
      <alignment horizontal="right"/>
    </xf>
    <xf numFmtId="0" fontId="38" fillId="7" borderId="0" xfId="0" applyFont="1" applyFill="1" applyAlignment="1">
      <alignment horizontal="left"/>
    </xf>
    <xf numFmtId="0" fontId="38" fillId="4" borderId="0" xfId="0" applyFont="1" applyFill="1" applyAlignment="1">
      <alignment horizontal="center"/>
    </xf>
    <xf numFmtId="1" fontId="34" fillId="4" borderId="0" xfId="0" applyNumberFormat="1" applyFont="1" applyFill="1"/>
    <xf numFmtId="1" fontId="34" fillId="4" borderId="0" xfId="0" applyNumberFormat="1" applyFont="1" applyFill="1" applyAlignment="1">
      <alignment horizontal="center"/>
    </xf>
    <xf numFmtId="0" fontId="38" fillId="4" borderId="0" xfId="0" applyFont="1" applyFill="1" applyAlignment="1">
      <alignment horizontal="left"/>
    </xf>
    <xf numFmtId="166" fontId="34" fillId="4" borderId="0" xfId="1" applyFont="1" applyFill="1"/>
    <xf numFmtId="165" fontId="34" fillId="8" borderId="0" xfId="0" applyNumberFormat="1" applyFont="1" applyFill="1"/>
    <xf numFmtId="0" fontId="12" fillId="4" borderId="0" xfId="0" applyFont="1" applyFill="1" applyAlignment="1">
      <alignment horizontal="centerContinuous" vertical="center"/>
    </xf>
    <xf numFmtId="0" fontId="12" fillId="4" borderId="0" xfId="0" applyFont="1" applyFill="1" applyBorder="1" applyAlignment="1">
      <alignment horizontal="centerContinuous" vertical="center"/>
    </xf>
    <xf numFmtId="165" fontId="4" fillId="4" borderId="0" xfId="0" applyNumberFormat="1" applyFont="1" applyFill="1" applyBorder="1" applyAlignment="1">
      <alignment horizontal="centerContinuous" vertical="center"/>
    </xf>
    <xf numFmtId="0" fontId="12" fillId="4" borderId="0" xfId="4" quotePrefix="1" applyFont="1" applyFill="1" applyBorder="1" applyAlignment="1">
      <alignment horizontal="left" vertical="center"/>
    </xf>
    <xf numFmtId="0" fontId="12" fillId="4" borderId="0" xfId="4" applyFont="1" applyFill="1" applyBorder="1" applyAlignment="1">
      <alignment vertical="center"/>
    </xf>
    <xf numFmtId="0" fontId="11" fillId="4" borderId="0" xfId="4" applyFont="1" applyFill="1" applyBorder="1" applyAlignment="1">
      <alignment horizontal="right" vertical="center"/>
    </xf>
    <xf numFmtId="0" fontId="11" fillId="4" borderId="0" xfId="0" applyFont="1" applyFill="1" applyBorder="1" applyAlignment="1">
      <alignment horizontal="right" vertical="center"/>
    </xf>
    <xf numFmtId="0" fontId="25" fillId="4" borderId="0" xfId="0" applyFont="1" applyFill="1" applyBorder="1" applyAlignment="1">
      <alignment horizontal="right" vertical="center"/>
    </xf>
    <xf numFmtId="165" fontId="25" fillId="4" borderId="0" xfId="0" applyNumberFormat="1" applyFont="1" applyFill="1" applyBorder="1" applyAlignment="1">
      <alignment horizontal="right" vertical="center"/>
    </xf>
    <xf numFmtId="0" fontId="13" fillId="4" borderId="0" xfId="0" quotePrefix="1" applyFont="1" applyFill="1" applyBorder="1" applyAlignment="1">
      <alignment horizontal="left" vertical="center" wrapText="1"/>
    </xf>
    <xf numFmtId="0" fontId="13" fillId="4" borderId="0" xfId="0" quotePrefix="1" applyFont="1" applyFill="1" applyBorder="1" applyAlignment="1">
      <alignment horizontal="left" vertical="center"/>
    </xf>
    <xf numFmtId="165" fontId="4" fillId="4" borderId="0" xfId="1" quotePrefix="1" applyNumberFormat="1" applyFont="1" applyFill="1" applyBorder="1" applyAlignment="1">
      <alignment horizontal="right" vertical="center" wrapText="1" shrinkToFit="1"/>
    </xf>
    <xf numFmtId="167" fontId="3" fillId="0" borderId="0" xfId="5" applyNumberFormat="1" applyFont="1" applyFill="1" applyBorder="1" applyAlignment="1">
      <alignment horizontal="right" vertical="center" wrapText="1" shrinkToFit="1"/>
    </xf>
    <xf numFmtId="167" fontId="8" fillId="0" borderId="0" xfId="5" applyNumberFormat="1" applyFont="1" applyFill="1" applyBorder="1" applyAlignment="1">
      <alignment horizontal="right" vertical="center" wrapText="1" shrinkToFit="1"/>
    </xf>
    <xf numFmtId="0" fontId="13" fillId="4" borderId="0" xfId="0" applyFont="1" applyFill="1" applyBorder="1" applyAlignment="1">
      <alignment vertical="center"/>
    </xf>
    <xf numFmtId="167" fontId="8" fillId="3" borderId="0" xfId="1" applyNumberFormat="1" applyFont="1" applyFill="1" applyBorder="1" applyAlignment="1">
      <alignment horizontal="right" vertical="center" wrapText="1" shrinkToFit="1"/>
    </xf>
    <xf numFmtId="166" fontId="8" fillId="3" borderId="0" xfId="1" applyFont="1" applyFill="1" applyBorder="1" applyAlignment="1">
      <alignment horizontal="right" vertical="center" wrapText="1" shrinkToFit="1"/>
    </xf>
    <xf numFmtId="165" fontId="12" fillId="3" borderId="6" xfId="1" applyNumberFormat="1" applyFont="1" applyFill="1" applyBorder="1" applyAlignment="1">
      <alignment horizontal="right" vertical="center" wrapText="1" shrinkToFit="1"/>
    </xf>
    <xf numFmtId="0" fontId="13" fillId="6" borderId="0" xfId="0" applyFont="1" applyFill="1" applyBorder="1" applyAlignment="1">
      <alignment horizontal="left" vertical="center" wrapText="1"/>
    </xf>
    <xf numFmtId="0" fontId="13" fillId="4" borderId="0" xfId="0" applyFont="1" applyFill="1" applyBorder="1" applyAlignment="1">
      <alignment horizontal="left" vertical="center" wrapText="1"/>
    </xf>
    <xf numFmtId="166" fontId="8" fillId="0" borderId="0" xfId="1" applyFont="1" applyFill="1" applyBorder="1" applyAlignment="1">
      <alignment horizontal="right" vertical="center" wrapText="1" shrinkToFit="1"/>
    </xf>
    <xf numFmtId="0" fontId="13" fillId="6" borderId="0" xfId="0" applyFont="1" applyFill="1" applyBorder="1" applyAlignment="1">
      <alignment wrapText="1"/>
    </xf>
    <xf numFmtId="165" fontId="12" fillId="6" borderId="0" xfId="1" applyNumberFormat="1" applyFont="1" applyFill="1" applyBorder="1" applyAlignment="1">
      <alignment horizontal="right" wrapText="1" shrinkToFit="1"/>
    </xf>
    <xf numFmtId="167" fontId="3" fillId="6" borderId="0" xfId="1" applyNumberFormat="1" applyFont="1" applyFill="1" applyBorder="1" applyAlignment="1">
      <alignment horizontal="right" wrapText="1" shrinkToFit="1"/>
    </xf>
    <xf numFmtId="0" fontId="13" fillId="3" borderId="0" xfId="0" applyFont="1" applyFill="1" applyBorder="1" applyAlignment="1">
      <alignment horizontal="left" vertical="center"/>
    </xf>
    <xf numFmtId="0" fontId="3" fillId="6" borderId="0" xfId="0" applyFont="1" applyFill="1" applyBorder="1" applyAlignment="1">
      <alignment vertical="center" wrapText="1"/>
    </xf>
    <xf numFmtId="0" fontId="3" fillId="0" borderId="4" xfId="0" applyFont="1" applyFill="1" applyBorder="1" applyAlignment="1">
      <alignment vertical="center" wrapText="1"/>
    </xf>
    <xf numFmtId="0" fontId="3" fillId="0" borderId="4" xfId="0" applyFont="1" applyFill="1" applyBorder="1" applyAlignment="1">
      <alignment vertical="center"/>
    </xf>
    <xf numFmtId="167" fontId="3" fillId="3" borderId="4" xfId="1" applyNumberFormat="1" applyFont="1" applyFill="1" applyBorder="1" applyAlignment="1">
      <alignment horizontal="right" vertical="center" wrapText="1" shrinkToFit="1"/>
    </xf>
    <xf numFmtId="167" fontId="8" fillId="0" borderId="0" xfId="1" applyNumberFormat="1" applyFont="1" applyFill="1" applyBorder="1" applyAlignment="1">
      <alignment horizontal="right" vertical="center" wrapText="1" shrinkToFit="1"/>
    </xf>
    <xf numFmtId="166" fontId="5" fillId="4" borderId="0" xfId="1" applyFont="1" applyFill="1" applyBorder="1" applyAlignment="1">
      <alignment horizontal="right" vertical="center" wrapText="1" shrinkToFit="1"/>
    </xf>
    <xf numFmtId="167" fontId="5" fillId="4" borderId="0" xfId="1" applyNumberFormat="1" applyFont="1" applyFill="1" applyBorder="1" applyAlignment="1">
      <alignment horizontal="right" vertical="center" wrapText="1" shrinkToFit="1"/>
    </xf>
    <xf numFmtId="0" fontId="5" fillId="5" borderId="0" xfId="0" applyFont="1" applyFill="1" applyBorder="1" applyAlignment="1">
      <alignment horizontal="left" vertical="center" wrapText="1"/>
    </xf>
    <xf numFmtId="0" fontId="4" fillId="4" borderId="0" xfId="0" applyFont="1" applyFill="1" applyBorder="1" applyAlignment="1">
      <alignment horizontal="left" vertical="center"/>
    </xf>
    <xf numFmtId="166" fontId="3" fillId="4" borderId="0" xfId="1" applyFont="1" applyFill="1" applyAlignment="1">
      <alignment horizontal="right" vertical="center" wrapText="1" shrinkToFit="1"/>
    </xf>
    <xf numFmtId="0" fontId="3" fillId="4" borderId="0" xfId="4" applyFont="1" applyFill="1" applyBorder="1" applyAlignment="1">
      <alignment horizontal="right" vertical="center" wrapText="1" shrinkToFit="1"/>
    </xf>
    <xf numFmtId="0" fontId="7" fillId="0" borderId="1" xfId="0" applyFont="1" applyBorder="1" applyAlignment="1">
      <alignment vertical="center" wrapText="1"/>
    </xf>
    <xf numFmtId="0" fontId="48" fillId="0" borderId="1" xfId="0" applyFont="1" applyBorder="1" applyAlignment="1">
      <alignment horizontal="right" vertical="center" wrapText="1" shrinkToFit="1"/>
    </xf>
    <xf numFmtId="166" fontId="3" fillId="4" borderId="0" xfId="1" applyFont="1" applyFill="1" applyBorder="1" applyAlignment="1">
      <alignment horizontal="right" vertical="center" wrapText="1" shrinkToFit="1"/>
    </xf>
    <xf numFmtId="0" fontId="3" fillId="3" borderId="0" xfId="0" applyFont="1" applyFill="1" applyAlignment="1">
      <alignment vertical="center" wrapText="1"/>
    </xf>
    <xf numFmtId="167" fontId="12" fillId="3" borderId="0" xfId="1" applyNumberFormat="1" applyFont="1" applyFill="1" applyBorder="1" applyAlignment="1">
      <alignment horizontal="right" vertical="center" wrapText="1" shrinkToFit="1"/>
    </xf>
    <xf numFmtId="0" fontId="3" fillId="6" borderId="0" xfId="4" applyFont="1" applyFill="1" applyBorder="1" applyAlignment="1">
      <alignment vertical="center" wrapText="1"/>
    </xf>
    <xf numFmtId="0" fontId="3" fillId="3" borderId="0" xfId="4" applyFont="1" applyFill="1" applyAlignment="1">
      <alignment vertical="center"/>
    </xf>
    <xf numFmtId="167" fontId="12" fillId="6" borderId="0" xfId="1" applyNumberFormat="1" applyFont="1" applyFill="1" applyBorder="1" applyAlignment="1">
      <alignment horizontal="right" vertical="center" wrapText="1" shrinkToFit="1"/>
    </xf>
    <xf numFmtId="0" fontId="3" fillId="3" borderId="0" xfId="4" applyFont="1" applyFill="1" applyBorder="1" applyAlignment="1">
      <alignment vertical="center" wrapText="1"/>
    </xf>
    <xf numFmtId="0" fontId="49" fillId="3" borderId="4" xfId="0" applyFont="1" applyFill="1" applyBorder="1" applyAlignment="1">
      <alignment vertical="center"/>
    </xf>
    <xf numFmtId="0" fontId="3" fillId="3" borderId="0" xfId="0" applyFont="1" applyFill="1" applyBorder="1" applyAlignment="1">
      <alignment vertical="center"/>
    </xf>
    <xf numFmtId="0" fontId="49" fillId="3" borderId="0" xfId="0" applyFont="1" applyFill="1" applyBorder="1" applyAlignment="1">
      <alignment vertical="center"/>
    </xf>
    <xf numFmtId="168" fontId="3" fillId="3" borderId="0" xfId="4" applyNumberFormat="1" applyFont="1" applyFill="1" applyBorder="1" applyAlignment="1">
      <alignment horizontal="right" vertical="center" wrapText="1" shrinkToFit="1"/>
    </xf>
    <xf numFmtId="167" fontId="12" fillId="0" borderId="0" xfId="1" applyNumberFormat="1" applyFont="1" applyFill="1" applyBorder="1" applyAlignment="1">
      <alignment horizontal="right" vertical="center" wrapText="1" shrinkToFit="1"/>
    </xf>
    <xf numFmtId="168" fontId="3" fillId="0" borderId="0" xfId="4" applyNumberFormat="1" applyFont="1" applyFill="1" applyBorder="1" applyAlignment="1">
      <alignment horizontal="right" vertical="center" wrapText="1" shrinkToFit="1"/>
    </xf>
    <xf numFmtId="0" fontId="3" fillId="4" borderId="0" xfId="4" applyFont="1" applyFill="1" applyBorder="1" applyAlignment="1">
      <alignment vertical="center" wrapText="1"/>
    </xf>
    <xf numFmtId="0" fontId="13" fillId="3" borderId="0" xfId="0" applyFont="1" applyFill="1" applyBorder="1" applyAlignment="1">
      <alignment vertical="center"/>
    </xf>
    <xf numFmtId="0" fontId="4" fillId="4" borderId="0" xfId="3" applyFont="1" applyFill="1" applyBorder="1" applyAlignment="1">
      <alignment horizontal="center" vertical="center"/>
    </xf>
    <xf numFmtId="0" fontId="4" fillId="4" borderId="0" xfId="3" applyFont="1" applyFill="1" applyBorder="1" applyAlignment="1">
      <alignment horizontal="centerContinuous" vertical="center"/>
    </xf>
    <xf numFmtId="0" fontId="12" fillId="4" borderId="0" xfId="3" applyFont="1" applyFill="1" applyBorder="1" applyAlignment="1">
      <alignment vertical="center"/>
    </xf>
    <xf numFmtId="0" fontId="3" fillId="4" borderId="0" xfId="3" applyFont="1" applyFill="1" applyAlignment="1">
      <alignment vertical="center"/>
    </xf>
    <xf numFmtId="0" fontId="4" fillId="4" borderId="0" xfId="3" applyFont="1" applyFill="1" applyBorder="1" applyAlignment="1">
      <alignment horizontal="left" vertical="center"/>
    </xf>
    <xf numFmtId="0" fontId="3" fillId="4" borderId="0" xfId="3" applyFont="1" applyFill="1" applyBorder="1" applyAlignment="1">
      <alignment vertical="center"/>
    </xf>
    <xf numFmtId="0" fontId="12" fillId="4" borderId="0" xfId="3" applyFont="1" applyFill="1" applyBorder="1" applyAlignment="1">
      <alignment horizontal="centerContinuous" vertical="center"/>
    </xf>
    <xf numFmtId="0" fontId="3" fillId="4" borderId="0" xfId="3" applyFont="1" applyFill="1" applyAlignment="1">
      <alignment horizontal="centerContinuous" vertical="center"/>
    </xf>
    <xf numFmtId="0" fontId="49" fillId="0" borderId="0" xfId="3" applyFont="1" applyFill="1" applyBorder="1" applyAlignment="1">
      <alignment vertical="center"/>
    </xf>
    <xf numFmtId="0" fontId="49" fillId="4" borderId="0" xfId="3" applyFont="1" applyFill="1" applyBorder="1" applyAlignment="1">
      <alignment vertical="center"/>
    </xf>
    <xf numFmtId="0" fontId="9" fillId="4" borderId="0" xfId="3" applyFont="1" applyFill="1" applyBorder="1" applyAlignment="1">
      <alignment vertical="center"/>
    </xf>
    <xf numFmtId="0" fontId="49" fillId="0" borderId="0" xfId="3" applyFont="1" applyFill="1" applyBorder="1" applyAlignment="1">
      <alignment vertical="center" wrapText="1" shrinkToFit="1"/>
    </xf>
    <xf numFmtId="0" fontId="51" fillId="0" borderId="1" xfId="3" applyFont="1" applyFill="1" applyBorder="1" applyAlignment="1">
      <alignment horizontal="center" vertical="center" wrapText="1" shrinkToFit="1"/>
    </xf>
    <xf numFmtId="0" fontId="49" fillId="4" borderId="0" xfId="3" applyFont="1" applyFill="1" applyBorder="1" applyAlignment="1">
      <alignment vertical="center" shrinkToFit="1"/>
    </xf>
    <xf numFmtId="0" fontId="51" fillId="0" borderId="0" xfId="3" applyFont="1" applyFill="1" applyBorder="1" applyAlignment="1">
      <alignment horizontal="center" vertical="center" wrapText="1" shrinkToFit="1"/>
    </xf>
    <xf numFmtId="0" fontId="49" fillId="4" borderId="0" xfId="3" applyFont="1" applyFill="1" applyBorder="1" applyAlignment="1">
      <alignment horizontal="right" vertical="center"/>
    </xf>
    <xf numFmtId="0" fontId="49" fillId="0" borderId="0" xfId="3" applyFont="1" applyFill="1" applyBorder="1" applyAlignment="1">
      <alignment horizontal="right" vertical="center" wrapText="1" shrinkToFit="1"/>
    </xf>
    <xf numFmtId="0" fontId="3" fillId="4" borderId="0" xfId="3" applyFont="1" applyFill="1" applyAlignment="1">
      <alignment horizontal="right" vertical="center"/>
    </xf>
    <xf numFmtId="49" fontId="11" fillId="3" borderId="0" xfId="3" applyNumberFormat="1" applyFont="1" applyFill="1" applyBorder="1" applyAlignment="1">
      <alignment horizontal="right" vertical="center" wrapText="1" shrinkToFit="1"/>
    </xf>
    <xf numFmtId="173" fontId="11" fillId="0" borderId="0" xfId="3" applyNumberFormat="1" applyFont="1" applyFill="1" applyBorder="1" applyAlignment="1">
      <alignment horizontal="right" vertical="center" wrapText="1" shrinkToFit="1"/>
    </xf>
    <xf numFmtId="0" fontId="11" fillId="3" borderId="0" xfId="3" applyFont="1" applyFill="1" applyBorder="1" applyAlignment="1">
      <alignment horizontal="right" vertical="center" wrapText="1" shrinkToFit="1"/>
    </xf>
    <xf numFmtId="0" fontId="11" fillId="0" borderId="0" xfId="3" applyFont="1" applyFill="1" applyBorder="1" applyAlignment="1">
      <alignment horizontal="right" vertical="center" wrapText="1" shrinkToFit="1"/>
    </xf>
    <xf numFmtId="0" fontId="3" fillId="4" borderId="0" xfId="3" applyFont="1" applyFill="1" applyBorder="1" applyAlignment="1">
      <alignment horizontal="right" vertical="center"/>
    </xf>
    <xf numFmtId="0" fontId="3" fillId="4" borderId="0" xfId="3" applyFont="1" applyFill="1" applyBorder="1" applyAlignment="1">
      <alignment horizontal="left" vertical="center" wrapText="1"/>
    </xf>
    <xf numFmtId="0" fontId="3" fillId="0" borderId="0" xfId="3" applyFont="1" applyFill="1" applyBorder="1" applyAlignment="1">
      <alignment horizontal="left" vertical="center" wrapText="1" shrinkToFit="1"/>
    </xf>
    <xf numFmtId="10" fontId="3" fillId="3" borderId="0" xfId="2" applyNumberFormat="1" applyFont="1" applyFill="1" applyBorder="1" applyAlignment="1">
      <alignment horizontal="right" vertical="center" wrapText="1" shrinkToFit="1"/>
    </xf>
    <xf numFmtId="10" fontId="3" fillId="7" borderId="0" xfId="2" applyNumberFormat="1" applyFont="1" applyFill="1" applyBorder="1" applyAlignment="1">
      <alignment horizontal="right" vertical="center" wrapText="1" shrinkToFit="1"/>
    </xf>
    <xf numFmtId="10" fontId="3" fillId="0" borderId="0" xfId="2" applyNumberFormat="1" applyFont="1" applyFill="1" applyBorder="1" applyAlignment="1">
      <alignment horizontal="right" vertical="center" wrapText="1" shrinkToFit="1"/>
    </xf>
    <xf numFmtId="172" fontId="3" fillId="3" borderId="0" xfId="1" applyNumberFormat="1" applyFont="1" applyFill="1" applyBorder="1" applyAlignment="1">
      <alignment horizontal="right" vertical="center" wrapText="1" shrinkToFit="1"/>
    </xf>
    <xf numFmtId="172" fontId="3" fillId="0" borderId="0" xfId="1" applyNumberFormat="1" applyFont="1" applyFill="1" applyBorder="1" applyAlignment="1">
      <alignment horizontal="right" vertical="center" wrapText="1" shrinkToFit="1"/>
    </xf>
    <xf numFmtId="0" fontId="3" fillId="6" borderId="0" xfId="3" applyFont="1" applyFill="1" applyBorder="1" applyAlignment="1">
      <alignment horizontal="left" vertical="center" wrapText="1"/>
    </xf>
    <xf numFmtId="10" fontId="3" fillId="6" borderId="0" xfId="2" applyNumberFormat="1" applyFont="1" applyFill="1" applyBorder="1" applyAlignment="1">
      <alignment horizontal="right" vertical="center" wrapText="1" shrinkToFit="1"/>
    </xf>
    <xf numFmtId="166" fontId="3" fillId="6" borderId="0" xfId="1" applyNumberFormat="1" applyFont="1" applyFill="1" applyBorder="1" applyAlignment="1">
      <alignment horizontal="right" vertical="center" wrapText="1" shrinkToFit="1"/>
    </xf>
    <xf numFmtId="172" fontId="3" fillId="6" borderId="0" xfId="1" applyNumberFormat="1" applyFont="1" applyFill="1" applyBorder="1" applyAlignment="1">
      <alignment horizontal="right" vertical="center" wrapText="1" shrinkToFit="1"/>
    </xf>
    <xf numFmtId="166" fontId="3" fillId="6" borderId="0" xfId="1" applyFont="1" applyFill="1" applyBorder="1" applyAlignment="1">
      <alignment horizontal="right" vertical="center" wrapText="1" shrinkToFit="1"/>
    </xf>
    <xf numFmtId="169" fontId="49" fillId="4" borderId="0" xfId="2" applyNumberFormat="1" applyFont="1" applyFill="1" applyBorder="1" applyAlignment="1">
      <alignment vertical="center"/>
    </xf>
    <xf numFmtId="166" fontId="3" fillId="3" borderId="0" xfId="1" applyFont="1" applyFill="1" applyBorder="1" applyAlignment="1">
      <alignment horizontal="right" vertical="center" wrapText="1" shrinkToFit="1"/>
    </xf>
    <xf numFmtId="0" fontId="3" fillId="4" borderId="0" xfId="3" applyFont="1" applyFill="1" applyBorder="1" applyAlignment="1">
      <alignment vertical="center" wrapText="1"/>
    </xf>
    <xf numFmtId="0" fontId="3" fillId="0" borderId="0" xfId="3" applyFont="1" applyFill="1" applyBorder="1" applyAlignment="1">
      <alignment vertical="center" wrapText="1" shrinkToFit="1"/>
    </xf>
    <xf numFmtId="0" fontId="3" fillId="6" borderId="0" xfId="3" applyFont="1" applyFill="1" applyBorder="1" applyAlignment="1">
      <alignment vertical="center" wrapText="1"/>
    </xf>
    <xf numFmtId="0" fontId="3" fillId="4" borderId="0" xfId="3" applyFont="1" applyFill="1" applyBorder="1" applyAlignment="1">
      <alignment horizontal="right" vertical="center" wrapText="1" shrinkToFit="1"/>
    </xf>
    <xf numFmtId="0" fontId="3" fillId="0" borderId="0" xfId="3" applyFont="1" applyFill="1" applyBorder="1" applyAlignment="1">
      <alignment horizontal="right" vertical="center" wrapText="1" shrinkToFit="1"/>
    </xf>
    <xf numFmtId="0" fontId="13" fillId="6" borderId="4" xfId="3" applyFont="1" applyFill="1" applyBorder="1" applyAlignment="1">
      <alignment vertical="center" wrapText="1"/>
    </xf>
    <xf numFmtId="0" fontId="13" fillId="0" borderId="4" xfId="3" applyFont="1" applyFill="1" applyBorder="1" applyAlignment="1">
      <alignment vertical="center" wrapText="1" shrinkToFit="1"/>
    </xf>
    <xf numFmtId="10" fontId="3" fillId="6" borderId="4" xfId="2" applyNumberFormat="1" applyFont="1" applyFill="1" applyBorder="1" applyAlignment="1">
      <alignment horizontal="right" vertical="center" wrapText="1" shrinkToFit="1"/>
    </xf>
    <xf numFmtId="10" fontId="3" fillId="0" borderId="4" xfId="2" applyNumberFormat="1" applyFont="1" applyFill="1" applyBorder="1" applyAlignment="1">
      <alignment horizontal="right" vertical="center" wrapText="1" shrinkToFit="1"/>
    </xf>
    <xf numFmtId="166" fontId="3" fillId="6" borderId="4" xfId="1" applyNumberFormat="1" applyFont="1" applyFill="1" applyBorder="1" applyAlignment="1">
      <alignment horizontal="right" vertical="center" wrapText="1" shrinkToFit="1"/>
    </xf>
    <xf numFmtId="172" fontId="3" fillId="6" borderId="4" xfId="1" applyNumberFormat="1" applyFont="1" applyFill="1" applyBorder="1" applyAlignment="1">
      <alignment horizontal="right" vertical="center" wrapText="1" shrinkToFit="1"/>
    </xf>
    <xf numFmtId="172" fontId="3" fillId="0" borderId="4" xfId="1" applyNumberFormat="1" applyFont="1" applyFill="1" applyBorder="1" applyAlignment="1">
      <alignment horizontal="right" vertical="center" wrapText="1" shrinkToFit="1"/>
    </xf>
    <xf numFmtId="0" fontId="13" fillId="4" borderId="0" xfId="3" applyFont="1" applyFill="1" applyBorder="1" applyAlignment="1">
      <alignment vertical="center"/>
    </xf>
    <xf numFmtId="10" fontId="3" fillId="3" borderId="0" xfId="2" applyNumberFormat="1" applyFont="1" applyFill="1" applyBorder="1" applyAlignment="1">
      <alignment horizontal="right" vertical="center"/>
    </xf>
    <xf numFmtId="10" fontId="3" fillId="7" borderId="0" xfId="2" applyNumberFormat="1" applyFont="1" applyFill="1" applyBorder="1" applyAlignment="1">
      <alignment horizontal="right" vertical="center"/>
    </xf>
    <xf numFmtId="10" fontId="3" fillId="0" borderId="0" xfId="2" applyNumberFormat="1" applyFont="1" applyFill="1" applyBorder="1" applyAlignment="1">
      <alignment horizontal="right" vertical="center"/>
    </xf>
    <xf numFmtId="166" fontId="3" fillId="3" borderId="0" xfId="1" applyNumberFormat="1" applyFont="1" applyFill="1" applyBorder="1" applyAlignment="1">
      <alignment horizontal="right" vertical="center"/>
    </xf>
    <xf numFmtId="172" fontId="3" fillId="3" borderId="0" xfId="1" applyNumberFormat="1" applyFont="1" applyFill="1" applyBorder="1" applyAlignment="1">
      <alignment horizontal="right" vertical="center"/>
    </xf>
    <xf numFmtId="172" fontId="3" fillId="0" borderId="0" xfId="1" applyNumberFormat="1" applyFont="1" applyFill="1" applyBorder="1" applyAlignment="1">
      <alignment horizontal="right" vertical="center"/>
    </xf>
    <xf numFmtId="0" fontId="49" fillId="0" borderId="0" xfId="3" applyFont="1" applyFill="1" applyBorder="1" applyAlignment="1">
      <alignment vertical="center" shrinkToFit="1"/>
    </xf>
    <xf numFmtId="0" fontId="49" fillId="4" borderId="0" xfId="3" applyFont="1" applyFill="1" applyBorder="1" applyAlignment="1">
      <alignment vertical="center" wrapText="1"/>
    </xf>
    <xf numFmtId="0" fontId="53" fillId="4" borderId="0" xfId="3" applyFont="1" applyFill="1" applyBorder="1" applyAlignment="1">
      <alignment vertical="center" wrapText="1"/>
    </xf>
    <xf numFmtId="0" fontId="53" fillId="4" borderId="0" xfId="3" applyFont="1" applyFill="1" applyBorder="1" applyAlignment="1">
      <alignment vertical="center"/>
    </xf>
    <xf numFmtId="0" fontId="53" fillId="4" borderId="0" xfId="3" applyFont="1" applyFill="1" applyBorder="1" applyAlignment="1">
      <alignment vertical="center" shrinkToFit="1"/>
    </xf>
    <xf numFmtId="168" fontId="49" fillId="4" borderId="0" xfId="3" applyNumberFormat="1" applyFont="1" applyFill="1" applyBorder="1" applyAlignment="1">
      <alignment vertical="center" shrinkToFit="1"/>
    </xf>
    <xf numFmtId="0" fontId="3" fillId="4" borderId="0" xfId="3" applyFont="1" applyFill="1" applyAlignment="1">
      <alignment horizontal="left" vertical="center"/>
    </xf>
    <xf numFmtId="167" fontId="3" fillId="4" borderId="0" xfId="1" applyNumberFormat="1" applyFont="1" applyFill="1" applyBorder="1" applyAlignment="1">
      <alignment horizontal="right" vertical="center"/>
    </xf>
    <xf numFmtId="0" fontId="3" fillId="4" borderId="0" xfId="3" applyFont="1" applyFill="1" applyBorder="1" applyAlignment="1">
      <alignment horizontal="left" vertical="center"/>
    </xf>
    <xf numFmtId="0" fontId="13" fillId="3" borderId="0" xfId="3" applyFont="1" applyFill="1" applyBorder="1" applyAlignment="1">
      <alignment vertical="center"/>
    </xf>
    <xf numFmtId="169" fontId="34" fillId="4" borderId="0" xfId="2" applyNumberFormat="1" applyFont="1" applyFill="1" applyBorder="1"/>
    <xf numFmtId="0" fontId="12" fillId="4" borderId="0" xfId="0" applyFont="1" applyFill="1" applyAlignment="1">
      <alignment horizontal="centerContinuous" vertical="center" wrapText="1"/>
    </xf>
    <xf numFmtId="165" fontId="54" fillId="4" borderId="0" xfId="0" applyNumberFormat="1" applyFont="1" applyFill="1" applyAlignment="1">
      <alignment horizontal="centerContinuous" vertical="center"/>
    </xf>
    <xf numFmtId="167" fontId="4" fillId="4" borderId="0" xfId="1" applyNumberFormat="1" applyFont="1" applyFill="1" applyBorder="1" applyAlignment="1">
      <alignment horizontal="centerContinuous" vertical="center"/>
    </xf>
    <xf numFmtId="174" fontId="13" fillId="0" borderId="0" xfId="7" applyNumberFormat="1" applyFont="1" applyFill="1" applyBorder="1" applyAlignment="1" applyProtection="1">
      <alignment vertical="center"/>
      <protection locked="0"/>
    </xf>
    <xf numFmtId="175" fontId="3" fillId="4" borderId="0" xfId="0" applyNumberFormat="1" applyFont="1" applyFill="1" applyBorder="1" applyAlignment="1">
      <alignment vertical="center"/>
    </xf>
    <xf numFmtId="0" fontId="11" fillId="4" borderId="0" xfId="4" applyFont="1" applyFill="1" applyBorder="1" applyAlignment="1">
      <alignment horizontal="right" vertical="center" wrapText="1"/>
    </xf>
    <xf numFmtId="0" fontId="11" fillId="4" borderId="0" xfId="0" applyFont="1" applyFill="1" applyBorder="1" applyAlignment="1">
      <alignment horizontal="right" vertical="center" wrapText="1"/>
    </xf>
    <xf numFmtId="43" fontId="3" fillId="4" borderId="0" xfId="0" applyNumberFormat="1" applyFont="1" applyFill="1" applyAlignment="1">
      <alignment vertical="center"/>
    </xf>
    <xf numFmtId="165" fontId="3" fillId="0" borderId="0" xfId="1" applyNumberFormat="1" applyFont="1" applyFill="1" applyBorder="1" applyAlignment="1">
      <alignment horizontal="right" vertical="center" wrapText="1" shrinkToFit="1"/>
    </xf>
    <xf numFmtId="165" fontId="12" fillId="0" borderId="2" xfId="1" applyNumberFormat="1" applyFont="1" applyFill="1" applyBorder="1" applyAlignment="1">
      <alignment horizontal="right" vertical="center" wrapText="1" shrinkToFit="1"/>
    </xf>
    <xf numFmtId="0" fontId="8" fillId="3" borderId="4" xfId="0" applyFont="1" applyFill="1" applyBorder="1" applyAlignment="1">
      <alignment horizontal="right" vertical="center" wrapText="1" shrinkToFit="1"/>
    </xf>
    <xf numFmtId="167" fontId="8" fillId="3" borderId="4" xfId="1" applyNumberFormat="1" applyFont="1" applyFill="1" applyBorder="1" applyAlignment="1">
      <alignment horizontal="right" vertical="center" wrapText="1" shrinkToFit="1"/>
    </xf>
    <xf numFmtId="165" fontId="3" fillId="0" borderId="0" xfId="0" applyNumberFormat="1" applyFont="1" applyFill="1" applyAlignment="1">
      <alignment vertical="center"/>
    </xf>
    <xf numFmtId="10" fontId="3" fillId="0" borderId="0" xfId="2" applyNumberFormat="1" applyFont="1" applyFill="1" applyAlignment="1">
      <alignment vertical="center"/>
    </xf>
    <xf numFmtId="169" fontId="3" fillId="0" borderId="0" xfId="2" applyNumberFormat="1" applyFont="1" applyFill="1" applyAlignment="1">
      <alignment vertical="center"/>
    </xf>
    <xf numFmtId="0" fontId="3" fillId="0" borderId="0" xfId="0" applyFont="1" applyFill="1" applyAlignment="1">
      <alignment vertical="center"/>
    </xf>
    <xf numFmtId="0" fontId="12" fillId="4" borderId="0" xfId="3" applyFont="1" applyFill="1" applyAlignment="1">
      <alignment vertical="center" wrapText="1"/>
    </xf>
    <xf numFmtId="165" fontId="5" fillId="4" borderId="0" xfId="1" applyNumberFormat="1" applyFont="1" applyFill="1" applyBorder="1" applyAlignment="1">
      <alignment horizontal="right" vertical="center" wrapText="1" shrinkToFit="1"/>
    </xf>
    <xf numFmtId="165" fontId="8" fillId="4" borderId="0" xfId="1" applyNumberFormat="1" applyFont="1" applyFill="1" applyBorder="1" applyAlignment="1">
      <alignment horizontal="right" vertical="center" wrapText="1" shrinkToFit="1"/>
    </xf>
    <xf numFmtId="169" fontId="5" fillId="4" borderId="0" xfId="2" applyNumberFormat="1" applyFont="1" applyFill="1" applyBorder="1" applyAlignment="1">
      <alignment horizontal="right" vertical="center" wrapText="1" shrinkToFit="1"/>
    </xf>
    <xf numFmtId="0" fontId="5" fillId="5" borderId="0" xfId="0" applyFont="1" applyFill="1" applyBorder="1" applyAlignment="1">
      <alignment vertical="center" wrapText="1" shrinkToFit="1"/>
    </xf>
    <xf numFmtId="0" fontId="12" fillId="4" borderId="0" xfId="4" applyFont="1" applyFill="1" applyBorder="1" applyAlignment="1">
      <alignment horizontal="right" vertical="center" wrapText="1" shrinkToFit="1"/>
    </xf>
    <xf numFmtId="0" fontId="4" fillId="6" borderId="7" xfId="0" applyFont="1" applyFill="1" applyBorder="1" applyAlignment="1">
      <alignment vertical="center" wrapText="1"/>
    </xf>
    <xf numFmtId="0" fontId="4" fillId="3" borderId="0" xfId="0" applyFont="1" applyFill="1" applyBorder="1" applyAlignment="1">
      <alignment vertical="center"/>
    </xf>
    <xf numFmtId="37" fontId="12" fillId="6" borderId="0" xfId="0" applyNumberFormat="1" applyFont="1" applyFill="1" applyAlignment="1">
      <alignment horizontal="right" vertical="center" wrapText="1" shrinkToFit="1"/>
    </xf>
    <xf numFmtId="0" fontId="12" fillId="6" borderId="0" xfId="0" applyFont="1" applyFill="1" applyAlignment="1">
      <alignment horizontal="right" vertical="center" wrapText="1" shrinkToFit="1"/>
    </xf>
    <xf numFmtId="0" fontId="12" fillId="6" borderId="0" xfId="0" applyFont="1" applyFill="1" applyBorder="1" applyAlignment="1">
      <alignment horizontal="right" vertical="center" wrapText="1" shrinkToFit="1"/>
    </xf>
    <xf numFmtId="0" fontId="12" fillId="3" borderId="0" xfId="4" applyFont="1" applyFill="1" applyAlignment="1">
      <alignment horizontal="right" vertical="center" wrapText="1" shrinkToFit="1"/>
    </xf>
    <xf numFmtId="0" fontId="12" fillId="4" borderId="0" xfId="0" applyFont="1" applyFill="1" applyAlignment="1">
      <alignment vertical="center"/>
    </xf>
    <xf numFmtId="37" fontId="3" fillId="4" borderId="0" xfId="0" applyNumberFormat="1" applyFont="1" applyFill="1" applyAlignment="1">
      <alignment horizontal="right" vertical="center" wrapText="1" shrinkToFit="1"/>
    </xf>
    <xf numFmtId="0" fontId="8" fillId="3" borderId="0" xfId="0" applyFont="1" applyFill="1" applyAlignment="1">
      <alignment horizontal="right" vertical="center" wrapText="1" shrinkToFit="1"/>
    </xf>
    <xf numFmtId="165" fontId="8" fillId="3" borderId="0" xfId="1" applyNumberFormat="1" applyFont="1" applyFill="1" applyBorder="1" applyAlignment="1">
      <alignment horizontal="right" vertical="center" wrapText="1" shrinkToFit="1"/>
    </xf>
    <xf numFmtId="168" fontId="8" fillId="3" borderId="0" xfId="0" applyNumberFormat="1" applyFont="1" applyFill="1" applyAlignment="1">
      <alignment horizontal="right" vertical="center" wrapText="1" shrinkToFit="1"/>
    </xf>
    <xf numFmtId="0" fontId="3" fillId="6" borderId="0" xfId="0" applyFont="1" applyFill="1" applyBorder="1" applyAlignment="1">
      <alignment horizontal="left" vertical="center" wrapText="1" indent="1"/>
    </xf>
    <xf numFmtId="0" fontId="8" fillId="6" borderId="0" xfId="0" applyFont="1" applyFill="1" applyAlignment="1">
      <alignment horizontal="right" vertical="center" wrapText="1" shrinkToFit="1"/>
    </xf>
    <xf numFmtId="176" fontId="3" fillId="6" borderId="0" xfId="5" applyNumberFormat="1" applyFont="1" applyFill="1" applyBorder="1" applyAlignment="1">
      <alignment horizontal="right" vertical="center" wrapText="1" shrinkToFit="1"/>
    </xf>
    <xf numFmtId="0" fontId="3" fillId="3" borderId="0" xfId="0" applyFont="1" applyFill="1" applyBorder="1" applyAlignment="1">
      <alignment horizontal="left" vertical="center" wrapText="1" indent="1"/>
    </xf>
    <xf numFmtId="37" fontId="12" fillId="4" borderId="0" xfId="0" applyNumberFormat="1" applyFont="1" applyFill="1" applyAlignment="1">
      <alignment horizontal="right" vertical="center" wrapText="1" shrinkToFit="1"/>
    </xf>
    <xf numFmtId="0" fontId="3" fillId="3" borderId="0" xfId="4" applyFont="1" applyFill="1" applyBorder="1" applyAlignment="1">
      <alignment horizontal="right" vertical="center" wrapText="1" shrinkToFit="1"/>
    </xf>
    <xf numFmtId="176" fontId="3" fillId="3" borderId="0" xfId="5" applyNumberFormat="1" applyFont="1" applyFill="1" applyBorder="1" applyAlignment="1">
      <alignment horizontal="right" vertical="center" wrapText="1" shrinkToFit="1"/>
    </xf>
    <xf numFmtId="37" fontId="12" fillId="3" borderId="0" xfId="0" applyNumberFormat="1" applyFont="1" applyFill="1" applyAlignment="1">
      <alignment horizontal="right" vertical="center" wrapText="1" shrinkToFit="1"/>
    </xf>
    <xf numFmtId="0" fontId="3" fillId="3" borderId="0" xfId="4" applyFont="1" applyFill="1" applyAlignment="1">
      <alignment horizontal="right" vertical="center" wrapText="1" shrinkToFit="1"/>
    </xf>
    <xf numFmtId="0" fontId="13" fillId="3" borderId="0" xfId="0" quotePrefix="1" applyFont="1" applyFill="1" applyBorder="1" applyAlignment="1">
      <alignment horizontal="left" vertical="center" wrapText="1"/>
    </xf>
    <xf numFmtId="0" fontId="12" fillId="3" borderId="0" xfId="0" applyFont="1" applyFill="1" applyBorder="1" applyAlignment="1">
      <alignment horizontal="right" vertical="center" wrapText="1" shrinkToFit="1"/>
    </xf>
    <xf numFmtId="0" fontId="3" fillId="6" borderId="4" xfId="0" applyFont="1" applyFill="1" applyBorder="1" applyAlignment="1">
      <alignment horizontal="left" vertical="center" wrapText="1" indent="1"/>
    </xf>
    <xf numFmtId="167" fontId="12" fillId="6" borderId="4" xfId="1" applyNumberFormat="1" applyFont="1" applyFill="1" applyBorder="1" applyAlignment="1">
      <alignment horizontal="right" vertical="center" wrapText="1" shrinkToFit="1"/>
    </xf>
    <xf numFmtId="0" fontId="15" fillId="4" borderId="0" xfId="0" applyFont="1" applyFill="1" applyBorder="1" applyAlignment="1">
      <alignment vertical="center" wrapText="1"/>
    </xf>
    <xf numFmtId="0" fontId="3" fillId="7" borderId="0" xfId="0" applyFont="1" applyFill="1" applyAlignment="1">
      <alignment vertical="center" wrapText="1"/>
    </xf>
    <xf numFmtId="0" fontId="3" fillId="4" borderId="0" xfId="0" applyFont="1" applyFill="1"/>
    <xf numFmtId="0" fontId="6" fillId="3" borderId="0" xfId="0" applyFont="1" applyFill="1" applyBorder="1" applyAlignment="1"/>
    <xf numFmtId="0" fontId="6" fillId="0" borderId="0" xfId="0" applyFont="1" applyFill="1" applyBorder="1" applyAlignment="1"/>
    <xf numFmtId="9" fontId="28" fillId="4" borderId="0" xfId="2" applyFont="1" applyFill="1" applyBorder="1" applyAlignment="1">
      <alignment horizontal="centerContinuous"/>
    </xf>
    <xf numFmtId="0" fontId="4" fillId="4" borderId="0" xfId="0" applyFont="1" applyFill="1" applyBorder="1" applyAlignment="1">
      <alignment horizontal="centerContinuous"/>
    </xf>
    <xf numFmtId="0" fontId="3" fillId="4" borderId="0" xfId="0" applyFont="1" applyFill="1" applyBorder="1"/>
    <xf numFmtId="0" fontId="12" fillId="4" borderId="0" xfId="4" quotePrefix="1" applyFont="1" applyFill="1" applyBorder="1" applyAlignment="1">
      <alignment horizontal="left"/>
    </xf>
    <xf numFmtId="0" fontId="5" fillId="3" borderId="0" xfId="4" applyFont="1" applyFill="1" applyBorder="1" applyAlignment="1">
      <alignment horizontal="center" vertical="center" wrapText="1" shrinkToFit="1"/>
    </xf>
    <xf numFmtId="0" fontId="11" fillId="4" borderId="0" xfId="4" applyFont="1" applyFill="1" applyBorder="1" applyAlignment="1">
      <alignment horizontal="right"/>
    </xf>
    <xf numFmtId="0" fontId="11" fillId="3" borderId="0" xfId="0" applyFont="1" applyFill="1" applyBorder="1" applyAlignment="1">
      <alignment horizontal="right"/>
    </xf>
    <xf numFmtId="0" fontId="25" fillId="4" borderId="0" xfId="0" applyFont="1" applyFill="1" applyBorder="1" applyAlignment="1">
      <alignment horizontal="right"/>
    </xf>
    <xf numFmtId="0" fontId="13" fillId="4" borderId="0" xfId="0" applyFont="1" applyFill="1" applyBorder="1" applyAlignment="1">
      <alignment wrapText="1"/>
    </xf>
    <xf numFmtId="0" fontId="13" fillId="4" borderId="0" xfId="0" applyFont="1" applyFill="1" applyBorder="1"/>
    <xf numFmtId="0" fontId="13" fillId="6" borderId="2" xfId="0" applyFont="1" applyFill="1" applyBorder="1" applyAlignment="1">
      <alignment wrapText="1"/>
    </xf>
    <xf numFmtId="165" fontId="12" fillId="6" borderId="2" xfId="1" applyNumberFormat="1" applyFont="1" applyFill="1" applyBorder="1" applyAlignment="1">
      <alignment horizontal="right" wrapText="1" shrinkToFit="1"/>
    </xf>
    <xf numFmtId="167" fontId="3" fillId="6" borderId="2" xfId="1" applyNumberFormat="1" applyFont="1" applyFill="1" applyBorder="1" applyAlignment="1">
      <alignment horizontal="right" wrapText="1" shrinkToFit="1"/>
    </xf>
    <xf numFmtId="0" fontId="3" fillId="3" borderId="0" xfId="0" applyFont="1" applyFill="1" applyBorder="1" applyAlignment="1">
      <alignment horizontal="right" wrapText="1" shrinkToFit="1"/>
    </xf>
    <xf numFmtId="0" fontId="13" fillId="4" borderId="6" xfId="0" applyFont="1" applyFill="1" applyBorder="1" applyAlignment="1">
      <alignment wrapText="1"/>
    </xf>
    <xf numFmtId="165" fontId="12" fillId="4" borderId="6" xfId="1" applyNumberFormat="1" applyFont="1" applyFill="1" applyBorder="1" applyAlignment="1">
      <alignment horizontal="right" wrapText="1" shrinkToFit="1"/>
    </xf>
    <xf numFmtId="167" fontId="3" fillId="4" borderId="6" xfId="1" applyNumberFormat="1" applyFont="1" applyFill="1" applyBorder="1" applyAlignment="1">
      <alignment horizontal="right" wrapText="1" shrinkToFit="1"/>
    </xf>
    <xf numFmtId="0" fontId="13" fillId="6" borderId="0" xfId="0" applyFont="1" applyFill="1" applyBorder="1" applyAlignment="1">
      <alignment horizontal="left" wrapText="1"/>
    </xf>
    <xf numFmtId="0" fontId="13" fillId="4" borderId="0" xfId="0" quotePrefix="1" applyFont="1" applyFill="1" applyBorder="1" applyAlignment="1">
      <alignment horizontal="left"/>
    </xf>
    <xf numFmtId="167" fontId="8" fillId="3" borderId="0" xfId="1" applyNumberFormat="1" applyFont="1" applyFill="1" applyBorder="1" applyAlignment="1">
      <alignment horizontal="right" wrapText="1" shrinkToFit="1"/>
    </xf>
    <xf numFmtId="0" fontId="13" fillId="4" borderId="0" xfId="0" applyFont="1" applyFill="1" applyBorder="1" applyAlignment="1">
      <alignment horizontal="left" wrapText="1"/>
    </xf>
    <xf numFmtId="0" fontId="13" fillId="3" borderId="6" xfId="0" applyFont="1" applyFill="1" applyBorder="1" applyAlignment="1">
      <alignment horizontal="left" wrapText="1"/>
    </xf>
    <xf numFmtId="0" fontId="13" fillId="3" borderId="0" xfId="0" applyFont="1" applyFill="1" applyBorder="1" applyAlignment="1">
      <alignment horizontal="left"/>
    </xf>
    <xf numFmtId="165" fontId="12" fillId="3" borderId="6" xfId="1" applyNumberFormat="1" applyFont="1" applyFill="1" applyBorder="1" applyAlignment="1">
      <alignment horizontal="right" wrapText="1" shrinkToFit="1"/>
    </xf>
    <xf numFmtId="167" fontId="3" fillId="3" borderId="6" xfId="1" applyNumberFormat="1" applyFont="1" applyFill="1" applyBorder="1" applyAlignment="1">
      <alignment horizontal="right" wrapText="1" shrinkToFit="1"/>
    </xf>
    <xf numFmtId="0" fontId="3" fillId="3" borderId="0" xfId="0" applyFont="1" applyFill="1"/>
    <xf numFmtId="43" fontId="8" fillId="3" borderId="0" xfId="0" applyNumberFormat="1" applyFont="1" applyFill="1" applyBorder="1" applyAlignment="1">
      <alignment horizontal="right" wrapText="1" shrinkToFit="1"/>
    </xf>
    <xf numFmtId="168" fontId="3" fillId="6" borderId="0" xfId="0" applyNumberFormat="1" applyFont="1" applyFill="1" applyAlignment="1">
      <alignment horizontal="right" wrapText="1" shrinkToFit="1"/>
    </xf>
    <xf numFmtId="165" fontId="12" fillId="0" borderId="2" xfId="1" applyNumberFormat="1" applyFont="1" applyFill="1" applyBorder="1" applyAlignment="1">
      <alignment horizontal="right" wrapText="1" shrinkToFit="1"/>
    </xf>
    <xf numFmtId="167" fontId="3" fillId="4" borderId="2" xfId="1" applyNumberFormat="1" applyFont="1" applyFill="1" applyBorder="1" applyAlignment="1">
      <alignment horizontal="right" wrapText="1" shrinkToFit="1"/>
    </xf>
    <xf numFmtId="167" fontId="3" fillId="3" borderId="2" xfId="1" applyNumberFormat="1" applyFont="1" applyFill="1" applyBorder="1" applyAlignment="1">
      <alignment horizontal="right" wrapText="1" shrinkToFit="1"/>
    </xf>
    <xf numFmtId="168" fontId="3" fillId="6" borderId="0" xfId="0" applyNumberFormat="1" applyFont="1" applyFill="1" applyBorder="1" applyAlignment="1">
      <alignment horizontal="right" wrapText="1" shrinkToFit="1"/>
    </xf>
    <xf numFmtId="0" fontId="3" fillId="0" borderId="4" xfId="0" applyFont="1" applyFill="1" applyBorder="1" applyAlignment="1">
      <alignment wrapText="1"/>
    </xf>
    <xf numFmtId="0" fontId="3" fillId="0" borderId="4" xfId="0" applyFont="1" applyFill="1" applyBorder="1"/>
    <xf numFmtId="0" fontId="8" fillId="3" borderId="4" xfId="0" applyFont="1" applyFill="1" applyBorder="1" applyAlignment="1">
      <alignment horizontal="right" wrapText="1" shrinkToFit="1"/>
    </xf>
    <xf numFmtId="167" fontId="8" fillId="3" borderId="4" xfId="1" applyNumberFormat="1" applyFont="1" applyFill="1" applyBorder="1" applyAlignment="1">
      <alignment horizontal="right" wrapText="1" shrinkToFit="1"/>
    </xf>
    <xf numFmtId="167" fontId="3" fillId="3" borderId="4" xfId="1" applyNumberFormat="1" applyFont="1" applyFill="1" applyBorder="1" applyAlignment="1">
      <alignment horizontal="right" wrapText="1" shrinkToFit="1"/>
    </xf>
    <xf numFmtId="0" fontId="3" fillId="0" borderId="0" xfId="0" applyFont="1" applyFill="1"/>
    <xf numFmtId="0" fontId="12" fillId="4" borderId="0" xfId="3" applyFont="1" applyFill="1" applyAlignment="1">
      <alignment wrapText="1"/>
    </xf>
    <xf numFmtId="169" fontId="5" fillId="4" borderId="0" xfId="2" applyNumberFormat="1" applyFont="1" applyFill="1" applyBorder="1" applyAlignment="1">
      <alignment horizontal="right" wrapText="1" shrinkToFit="1"/>
    </xf>
    <xf numFmtId="167" fontId="5" fillId="4" borderId="0" xfId="1" applyNumberFormat="1" applyFont="1" applyFill="1" applyBorder="1" applyAlignment="1">
      <alignment horizontal="right" wrapText="1" shrinkToFit="1"/>
    </xf>
    <xf numFmtId="169" fontId="4" fillId="3" borderId="0" xfId="2" applyNumberFormat="1" applyFont="1" applyFill="1" applyBorder="1" applyAlignment="1">
      <alignment horizontal="right" wrapText="1" shrinkToFit="1"/>
    </xf>
    <xf numFmtId="167" fontId="13" fillId="4" borderId="0" xfId="1" applyNumberFormat="1" applyFont="1" applyFill="1" applyBorder="1" applyAlignment="1">
      <alignment horizontal="right" wrapText="1" shrinkToFit="1"/>
    </xf>
    <xf numFmtId="165" fontId="3" fillId="0" borderId="0" xfId="1" applyNumberFormat="1" applyFont="1" applyFill="1" applyBorder="1" applyAlignment="1">
      <alignment horizontal="right" wrapText="1" shrinkToFit="1"/>
    </xf>
    <xf numFmtId="0" fontId="4" fillId="4" borderId="0" xfId="0" applyFont="1" applyFill="1" applyBorder="1" applyAlignment="1">
      <alignment horizontal="right" wrapText="1" shrinkToFit="1"/>
    </xf>
    <xf numFmtId="0" fontId="12" fillId="4" borderId="0" xfId="4" applyFont="1" applyFill="1" applyBorder="1" applyAlignment="1">
      <alignment horizontal="right" wrapText="1" shrinkToFit="1"/>
    </xf>
    <xf numFmtId="0" fontId="3" fillId="4" borderId="0" xfId="4" applyFont="1" applyFill="1" applyBorder="1" applyAlignment="1">
      <alignment horizontal="right" wrapText="1" shrinkToFit="1"/>
    </xf>
    <xf numFmtId="0" fontId="3" fillId="3" borderId="0" xfId="4" applyFont="1" applyFill="1" applyBorder="1" applyAlignment="1">
      <alignment horizontal="right" wrapText="1" shrinkToFit="1"/>
    </xf>
    <xf numFmtId="165" fontId="4" fillId="4" borderId="0" xfId="0" applyNumberFormat="1" applyFont="1" applyFill="1" applyBorder="1" applyAlignment="1">
      <alignment horizontal="right" wrapText="1" shrinkToFit="1"/>
    </xf>
    <xf numFmtId="0" fontId="13" fillId="3" borderId="0" xfId="0" applyFont="1" applyFill="1" applyBorder="1"/>
    <xf numFmtId="37" fontId="12" fillId="6" borderId="0" xfId="0" applyNumberFormat="1" applyFont="1" applyFill="1" applyAlignment="1">
      <alignment horizontal="right" wrapText="1" shrinkToFit="1"/>
    </xf>
    <xf numFmtId="0" fontId="12" fillId="6" borderId="0" xfId="0" applyFont="1" applyFill="1" applyAlignment="1">
      <alignment horizontal="right" wrapText="1" shrinkToFit="1"/>
    </xf>
    <xf numFmtId="0" fontId="12" fillId="6" borderId="0" xfId="0" applyFont="1" applyFill="1" applyBorder="1" applyAlignment="1">
      <alignment horizontal="right" wrapText="1" shrinkToFit="1"/>
    </xf>
    <xf numFmtId="176" fontId="3" fillId="3" borderId="0" xfId="5" applyNumberFormat="1" applyFont="1" applyFill="1" applyBorder="1" applyAlignment="1">
      <alignment horizontal="right" wrapText="1" shrinkToFit="1"/>
    </xf>
    <xf numFmtId="0" fontId="3" fillId="3" borderId="0" xfId="4" applyFont="1" applyFill="1" applyAlignment="1">
      <alignment horizontal="right" wrapText="1" shrinkToFit="1"/>
    </xf>
    <xf numFmtId="0" fontId="3" fillId="3" borderId="0" xfId="0" applyFont="1" applyFill="1" applyBorder="1" applyAlignment="1">
      <alignment wrapText="1"/>
    </xf>
    <xf numFmtId="0" fontId="49" fillId="3" borderId="0" xfId="0" applyFont="1" applyFill="1" applyBorder="1"/>
    <xf numFmtId="165" fontId="5" fillId="3" borderId="0" xfId="1" applyNumberFormat="1" applyFont="1" applyFill="1" applyBorder="1" applyAlignment="1">
      <alignment horizontal="right" wrapText="1" shrinkToFit="1"/>
    </xf>
    <xf numFmtId="0" fontId="8" fillId="3" borderId="0" xfId="0" applyFont="1" applyFill="1" applyAlignment="1">
      <alignment horizontal="right" wrapText="1" shrinkToFit="1"/>
    </xf>
    <xf numFmtId="168" fontId="8" fillId="3" borderId="0" xfId="0" applyNumberFormat="1" applyFont="1" applyFill="1" applyAlignment="1">
      <alignment horizontal="right" wrapText="1" shrinkToFit="1"/>
    </xf>
    <xf numFmtId="168" fontId="8" fillId="3" borderId="0" xfId="0" applyNumberFormat="1" applyFont="1" applyFill="1" applyBorder="1" applyAlignment="1">
      <alignment horizontal="right" wrapText="1" shrinkToFit="1"/>
    </xf>
    <xf numFmtId="0" fontId="3" fillId="6" borderId="0" xfId="0" applyFont="1" applyFill="1" applyBorder="1" applyAlignment="1">
      <alignment horizontal="left" wrapText="1" indent="1"/>
    </xf>
    <xf numFmtId="0" fontId="8" fillId="6" borderId="0" xfId="0" applyFont="1" applyFill="1" applyAlignment="1">
      <alignment horizontal="right" wrapText="1" shrinkToFit="1"/>
    </xf>
    <xf numFmtId="0" fontId="3" fillId="3" borderId="0" xfId="0" applyFont="1" applyFill="1" applyBorder="1" applyAlignment="1">
      <alignment horizontal="left" wrapText="1" indent="1"/>
    </xf>
    <xf numFmtId="37" fontId="12" fillId="4" borderId="0" xfId="0" applyNumberFormat="1" applyFont="1" applyFill="1" applyAlignment="1">
      <alignment horizontal="right" wrapText="1" shrinkToFit="1"/>
    </xf>
    <xf numFmtId="165" fontId="8" fillId="3" borderId="0" xfId="1" applyNumberFormat="1" applyFont="1" applyFill="1" applyBorder="1" applyAlignment="1">
      <alignment horizontal="right" wrapText="1" shrinkToFit="1"/>
    </xf>
    <xf numFmtId="0" fontId="3" fillId="3" borderId="0" xfId="0" applyFont="1" applyFill="1" applyBorder="1"/>
    <xf numFmtId="165" fontId="12" fillId="3" borderId="0" xfId="1" applyNumberFormat="1" applyFont="1" applyFill="1" applyBorder="1" applyAlignment="1">
      <alignment horizontal="right" wrapText="1" shrinkToFit="1"/>
    </xf>
    <xf numFmtId="0" fontId="3" fillId="3" borderId="0" xfId="0" quotePrefix="1" applyFont="1" applyFill="1" applyBorder="1" applyAlignment="1">
      <alignment horizontal="left" wrapText="1"/>
    </xf>
    <xf numFmtId="0" fontId="12" fillId="3" borderId="0" xfId="0" applyFont="1" applyFill="1" applyBorder="1" applyAlignment="1">
      <alignment horizontal="right" wrapText="1" shrinkToFit="1"/>
    </xf>
    <xf numFmtId="0" fontId="3" fillId="6" borderId="4" xfId="0" applyFont="1" applyFill="1" applyBorder="1" applyAlignment="1">
      <alignment horizontal="left" wrapText="1" indent="1"/>
    </xf>
    <xf numFmtId="0" fontId="3" fillId="3" borderId="4" xfId="0" applyFont="1" applyFill="1" applyBorder="1"/>
    <xf numFmtId="177" fontId="12" fillId="6" borderId="4" xfId="0" applyNumberFormat="1" applyFont="1" applyFill="1" applyBorder="1" applyAlignment="1">
      <alignment horizontal="right" vertical="center" wrapText="1" shrinkToFit="1"/>
    </xf>
    <xf numFmtId="177" fontId="8" fillId="6" borderId="4" xfId="0" applyNumberFormat="1" applyFont="1" applyFill="1" applyBorder="1" applyAlignment="1">
      <alignment horizontal="right" vertical="center" wrapText="1" shrinkToFit="1"/>
    </xf>
    <xf numFmtId="177" fontId="3" fillId="6" borderId="4" xfId="5" applyNumberFormat="1" applyFont="1" applyFill="1" applyBorder="1" applyAlignment="1">
      <alignment horizontal="right" vertical="center" wrapText="1" shrinkToFit="1"/>
    </xf>
    <xf numFmtId="9" fontId="3" fillId="3" borderId="0" xfId="2" applyFont="1" applyFill="1" applyBorder="1"/>
    <xf numFmtId="9" fontId="12" fillId="3" borderId="0" xfId="2" applyFont="1" applyFill="1" applyBorder="1"/>
    <xf numFmtId="9" fontId="3" fillId="3" borderId="0" xfId="2" applyFont="1" applyFill="1" applyBorder="1" applyAlignment="1"/>
    <xf numFmtId="9" fontId="6" fillId="3" borderId="0" xfId="2" applyFont="1" applyFill="1" applyBorder="1" applyAlignment="1"/>
    <xf numFmtId="9" fontId="3" fillId="4" borderId="0" xfId="2" applyFont="1" applyFill="1" applyBorder="1"/>
    <xf numFmtId="0" fontId="22" fillId="3" borderId="0" xfId="4" applyFont="1" applyFill="1" applyBorder="1" applyAlignment="1">
      <alignment vertical="top" wrapText="1"/>
    </xf>
    <xf numFmtId="0" fontId="22" fillId="4" borderId="0" xfId="4" applyFont="1" applyFill="1" applyBorder="1" applyAlignment="1">
      <alignment vertical="top" wrapText="1"/>
    </xf>
    <xf numFmtId="0" fontId="3" fillId="3" borderId="0" xfId="0" applyFont="1" applyFill="1" applyBorder="1" applyAlignment="1">
      <alignment horizontal="center"/>
    </xf>
    <xf numFmtId="0" fontId="4" fillId="3" borderId="0" xfId="6" applyFont="1" applyFill="1" applyBorder="1" applyAlignment="1">
      <alignment vertical="center"/>
    </xf>
    <xf numFmtId="0" fontId="12" fillId="4" borderId="0" xfId="0" applyFont="1" applyFill="1" applyAlignment="1">
      <alignment horizontal="centerContinuous" vertical="center" shrinkToFit="1"/>
    </xf>
    <xf numFmtId="165" fontId="54" fillId="4" borderId="0" xfId="0" applyNumberFormat="1" applyFont="1" applyFill="1" applyAlignment="1">
      <alignment horizontal="centerContinuous" vertical="center" shrinkToFit="1"/>
    </xf>
    <xf numFmtId="0" fontId="12" fillId="4" borderId="0" xfId="0" applyFont="1" applyFill="1" applyBorder="1" applyAlignment="1">
      <alignment horizontal="centerContinuous" vertical="center" shrinkToFit="1"/>
    </xf>
    <xf numFmtId="0" fontId="12" fillId="4" borderId="0" xfId="0" applyFont="1" applyFill="1" applyBorder="1" applyAlignment="1">
      <alignment horizontal="center" vertical="center"/>
    </xf>
    <xf numFmtId="167" fontId="4" fillId="4" borderId="0" xfId="1" applyNumberFormat="1" applyFont="1" applyFill="1" applyBorder="1" applyAlignment="1">
      <alignment horizontal="centerContinuous" vertical="center" shrinkToFit="1"/>
    </xf>
    <xf numFmtId="0" fontId="3" fillId="4" borderId="0" xfId="0" applyFont="1" applyFill="1" applyAlignment="1">
      <alignment vertical="center" shrinkToFit="1"/>
    </xf>
    <xf numFmtId="0" fontId="12" fillId="4" borderId="0" xfId="4" applyFont="1" applyFill="1" applyBorder="1" applyAlignment="1">
      <alignment horizontal="center" vertical="center"/>
    </xf>
    <xf numFmtId="0" fontId="11" fillId="4" borderId="0" xfId="4" applyFont="1" applyFill="1" applyBorder="1" applyAlignment="1">
      <alignment horizontal="right" vertical="center" shrinkToFit="1"/>
    </xf>
    <xf numFmtId="0" fontId="13" fillId="4" borderId="0" xfId="0" applyFont="1" applyFill="1" applyBorder="1" applyAlignment="1">
      <alignment horizontal="right" vertical="center" shrinkToFit="1"/>
    </xf>
    <xf numFmtId="0" fontId="13" fillId="4" borderId="0" xfId="0" quotePrefix="1" applyFont="1" applyFill="1" applyBorder="1" applyAlignment="1">
      <alignment horizontal="right" vertical="center" shrinkToFit="1"/>
    </xf>
    <xf numFmtId="167" fontId="8" fillId="4" borderId="0" xfId="1" applyNumberFormat="1" applyFont="1" applyFill="1" applyBorder="1" applyAlignment="1">
      <alignment horizontal="right" vertical="center" wrapText="1" shrinkToFit="1"/>
    </xf>
    <xf numFmtId="0" fontId="13" fillId="3" borderId="0" xfId="0" applyFont="1" applyFill="1" applyBorder="1" applyAlignment="1">
      <alignment horizontal="right" vertical="center" shrinkToFit="1"/>
    </xf>
    <xf numFmtId="0" fontId="3" fillId="4" borderId="0" xfId="0" applyFont="1" applyFill="1" applyBorder="1" applyAlignment="1">
      <alignment horizontal="right" vertical="center" shrinkToFit="1"/>
    </xf>
    <xf numFmtId="43" fontId="8" fillId="4" borderId="0" xfId="0" applyNumberFormat="1" applyFont="1" applyFill="1" applyBorder="1" applyAlignment="1">
      <alignment horizontal="right" vertical="center" wrapText="1" shrinkToFit="1"/>
    </xf>
    <xf numFmtId="0" fontId="3" fillId="0" borderId="4" xfId="0" applyFont="1" applyFill="1" applyBorder="1" applyAlignment="1">
      <alignment horizontal="right" vertical="center" shrinkToFit="1"/>
    </xf>
    <xf numFmtId="169" fontId="4" fillId="4" borderId="0" xfId="2" applyNumberFormat="1" applyFont="1" applyFill="1" applyBorder="1" applyAlignment="1">
      <alignment horizontal="right" vertical="center" wrapText="1" shrinkToFit="1"/>
    </xf>
    <xf numFmtId="0" fontId="5" fillId="3" borderId="0" xfId="0" applyFont="1" applyFill="1" applyBorder="1" applyAlignment="1">
      <alignment vertical="center" wrapText="1"/>
    </xf>
    <xf numFmtId="0" fontId="12" fillId="3" borderId="0" xfId="4" applyFont="1" applyFill="1" applyBorder="1" applyAlignment="1">
      <alignment horizontal="right" vertical="center" wrapText="1" shrinkToFit="1"/>
    </xf>
    <xf numFmtId="0" fontId="4" fillId="6" borderId="0" xfId="0" applyFont="1" applyFill="1" applyBorder="1" applyAlignment="1">
      <alignment vertical="center" wrapText="1"/>
    </xf>
    <xf numFmtId="0" fontId="12" fillId="6" borderId="0" xfId="4" applyFont="1" applyFill="1" applyBorder="1" applyAlignment="1">
      <alignment horizontal="right" vertical="center" wrapText="1" shrinkToFit="1"/>
    </xf>
    <xf numFmtId="168" fontId="3" fillId="3" borderId="0" xfId="0" applyNumberFormat="1" applyFont="1" applyFill="1" applyAlignment="1">
      <alignment horizontal="right" vertical="center" wrapText="1" shrinkToFit="1"/>
    </xf>
    <xf numFmtId="0" fontId="3" fillId="6" borderId="0" xfId="0" applyFont="1" applyFill="1" applyBorder="1" applyAlignment="1">
      <alignment horizontal="right" vertical="center" wrapText="1" shrinkToFit="1"/>
    </xf>
    <xf numFmtId="0" fontId="8" fillId="3" borderId="0" xfId="4" applyFont="1" applyFill="1" applyBorder="1" applyAlignment="1">
      <alignment horizontal="right" vertical="center" wrapText="1" shrinkToFit="1"/>
    </xf>
    <xf numFmtId="165" fontId="3" fillId="3" borderId="0" xfId="4" applyNumberFormat="1" applyFont="1" applyFill="1" applyAlignment="1">
      <alignment horizontal="right" vertical="center" wrapText="1" shrinkToFit="1"/>
    </xf>
    <xf numFmtId="166" fontId="12" fillId="3" borderId="0" xfId="1" applyNumberFormat="1" applyFont="1" applyFill="1" applyBorder="1" applyAlignment="1">
      <alignment horizontal="right" vertical="center" wrapText="1" shrinkToFit="1"/>
    </xf>
    <xf numFmtId="167" fontId="3" fillId="3" borderId="0" xfId="4" applyNumberFormat="1" applyFont="1" applyFill="1" applyBorder="1" applyAlignment="1">
      <alignment horizontal="right" vertical="center" wrapText="1" shrinkToFit="1"/>
    </xf>
    <xf numFmtId="0" fontId="15" fillId="3" borderId="0" xfId="0" quotePrefix="1" applyFont="1" applyFill="1" applyAlignment="1">
      <alignment horizontal="right" vertical="center" wrapText="1" shrinkToFit="1"/>
    </xf>
    <xf numFmtId="0" fontId="3" fillId="6" borderId="0" xfId="4" applyFont="1" applyFill="1" applyBorder="1" applyAlignment="1">
      <alignment horizontal="right" vertical="center" wrapText="1" shrinkToFit="1"/>
    </xf>
    <xf numFmtId="167" fontId="3" fillId="6" borderId="0" xfId="4" applyNumberFormat="1" applyFont="1" applyFill="1" applyBorder="1" applyAlignment="1">
      <alignment horizontal="right" vertical="center" wrapText="1" shrinkToFit="1"/>
    </xf>
    <xf numFmtId="0" fontId="13" fillId="3" borderId="0"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3" fillId="4" borderId="4" xfId="0" applyFont="1" applyFill="1" applyBorder="1" applyAlignment="1">
      <alignment vertical="center"/>
    </xf>
    <xf numFmtId="167" fontId="3" fillId="6" borderId="4" xfId="4" applyNumberFormat="1" applyFont="1" applyFill="1" applyBorder="1" applyAlignment="1">
      <alignment horizontal="right" vertical="center" wrapText="1" shrinkToFit="1"/>
    </xf>
    <xf numFmtId="0" fontId="3" fillId="6" borderId="4" xfId="4" applyFont="1" applyFill="1" applyBorder="1" applyAlignment="1">
      <alignment horizontal="right" vertical="center" wrapText="1" shrinkToFit="1"/>
    </xf>
    <xf numFmtId="0" fontId="4" fillId="3" borderId="0" xfId="6" applyFont="1" applyFill="1" applyBorder="1" applyAlignment="1">
      <alignment vertical="center" wrapText="1"/>
    </xf>
    <xf numFmtId="0" fontId="4" fillId="3" borderId="0" xfId="6" applyFont="1" applyFill="1" applyBorder="1" applyAlignment="1">
      <alignment vertical="center" shrinkToFit="1"/>
    </xf>
    <xf numFmtId="0" fontId="6" fillId="3" borderId="0" xfId="6" applyFont="1" applyFill="1" applyBorder="1" applyAlignment="1">
      <alignment vertical="center" wrapText="1"/>
    </xf>
    <xf numFmtId="0" fontId="6" fillId="3" borderId="0" xfId="6" applyFont="1" applyFill="1" applyBorder="1" applyAlignment="1">
      <alignment vertical="center"/>
    </xf>
    <xf numFmtId="0" fontId="6" fillId="3" borderId="0" xfId="6" applyFont="1" applyFill="1" applyBorder="1" applyAlignment="1">
      <alignment vertical="center" shrinkToFit="1"/>
    </xf>
    <xf numFmtId="0" fontId="20" fillId="4" borderId="0" xfId="0" applyFont="1" applyFill="1" applyBorder="1" applyAlignment="1">
      <alignment vertical="center" wrapText="1"/>
    </xf>
    <xf numFmtId="0" fontId="20" fillId="4" borderId="0" xfId="0" applyFont="1" applyFill="1" applyBorder="1" applyAlignment="1">
      <alignment vertical="center" shrinkToFit="1"/>
    </xf>
    <xf numFmtId="0" fontId="3" fillId="4" borderId="0" xfId="0" applyFont="1" applyFill="1" applyBorder="1" applyAlignment="1">
      <alignment vertical="center" shrinkToFit="1"/>
    </xf>
    <xf numFmtId="0" fontId="3" fillId="4" borderId="0" xfId="0" applyFont="1" applyFill="1" applyBorder="1" applyAlignment="1">
      <alignment horizontal="center" vertical="center"/>
    </xf>
    <xf numFmtId="0" fontId="5" fillId="5" borderId="0" xfId="0" applyFont="1" applyFill="1" applyBorder="1" applyAlignment="1">
      <alignment horizontal="center" vertical="center" wrapText="1" shrinkToFit="1"/>
    </xf>
    <xf numFmtId="0" fontId="20" fillId="4" borderId="0" xfId="0" applyFont="1" applyFill="1" applyBorder="1" applyAlignment="1">
      <alignment horizontal="left" vertical="center" wrapText="1"/>
    </xf>
    <xf numFmtId="37" fontId="5" fillId="3" borderId="0" xfId="0" applyNumberFormat="1" applyFont="1" applyFill="1" applyAlignment="1">
      <alignment horizontal="right" wrapText="1" shrinkToFit="1"/>
    </xf>
    <xf numFmtId="0" fontId="5" fillId="3" borderId="0" xfId="0" applyFont="1" applyFill="1" applyAlignment="1">
      <alignment horizontal="right" wrapText="1" shrinkToFit="1"/>
    </xf>
    <xf numFmtId="0" fontId="5" fillId="3" borderId="0" xfId="0" applyFont="1" applyFill="1" applyBorder="1" applyAlignment="1">
      <alignment horizontal="right" wrapText="1" shrinkToFit="1"/>
    </xf>
    <xf numFmtId="167" fontId="5" fillId="3" borderId="0" xfId="1" applyNumberFormat="1" applyFont="1" applyFill="1" applyBorder="1" applyAlignment="1">
      <alignment horizontal="right" wrapText="1" shrinkToFit="1"/>
    </xf>
    <xf numFmtId="0" fontId="5" fillId="3" borderId="0" xfId="0" applyFont="1" applyFill="1" applyAlignment="1">
      <alignment horizontal="right" vertical="center" wrapText="1" shrinkToFit="1"/>
    </xf>
    <xf numFmtId="0" fontId="5" fillId="3" borderId="0" xfId="0" applyFont="1" applyFill="1" applyBorder="1" applyAlignment="1">
      <alignment horizontal="right" vertical="center" wrapText="1" shrinkToFit="1"/>
    </xf>
    <xf numFmtId="167" fontId="5" fillId="3" borderId="0" xfId="1" applyNumberFormat="1" applyFont="1" applyFill="1" applyBorder="1" applyAlignment="1">
      <alignment horizontal="right" vertical="center" wrapText="1" shrinkToFit="1"/>
    </xf>
    <xf numFmtId="167" fontId="3" fillId="6" borderId="5" xfId="1" applyNumberFormat="1" applyFont="1" applyFill="1" applyBorder="1" applyAlignment="1">
      <alignment horizontal="right" vertical="center" wrapText="1" shrinkToFit="1"/>
    </xf>
    <xf numFmtId="167" fontId="3" fillId="4" borderId="8" xfId="1" applyNumberFormat="1" applyFont="1" applyFill="1" applyBorder="1" applyAlignment="1">
      <alignment horizontal="right" vertical="center" wrapText="1" shrinkToFit="1"/>
    </xf>
    <xf numFmtId="167" fontId="3" fillId="4" borderId="5" xfId="1" applyNumberFormat="1" applyFont="1" applyFill="1" applyBorder="1" applyAlignment="1">
      <alignment horizontal="right" vertical="center" wrapText="1" shrinkToFit="1"/>
    </xf>
    <xf numFmtId="37" fontId="5" fillId="3" borderId="0" xfId="0" applyNumberFormat="1" applyFont="1" applyFill="1" applyAlignment="1">
      <alignment horizontal="right" vertical="center" wrapText="1" shrinkToFit="1"/>
    </xf>
    <xf numFmtId="176" fontId="5" fillId="3" borderId="0" xfId="5" applyNumberFormat="1" applyFont="1" applyFill="1" applyBorder="1" applyAlignment="1">
      <alignment horizontal="right" vertical="center" wrapText="1" shrinkToFit="1"/>
    </xf>
    <xf numFmtId="0" fontId="38" fillId="4" borderId="5" xfId="4" applyFont="1" applyFill="1" applyBorder="1" applyAlignment="1">
      <alignment horizontal="center"/>
    </xf>
    <xf numFmtId="0" fontId="13" fillId="6" borderId="0" xfId="3" applyFont="1" applyFill="1" applyBorder="1" applyAlignment="1">
      <alignment wrapText="1"/>
    </xf>
    <xf numFmtId="0" fontId="3" fillId="6" borderId="0" xfId="3" applyFont="1" applyFill="1" applyBorder="1" applyAlignment="1">
      <alignment horizontal="right" wrapText="1" shrinkToFit="1"/>
    </xf>
    <xf numFmtId="165" fontId="4" fillId="6" borderId="0" xfId="1" applyNumberFormat="1" applyFont="1" applyFill="1" applyBorder="1" applyAlignment="1">
      <alignment horizontal="right" wrapText="1" shrinkToFit="1"/>
    </xf>
    <xf numFmtId="167" fontId="13" fillId="6" borderId="0" xfId="1" applyNumberFormat="1" applyFont="1" applyFill="1" applyBorder="1" applyAlignment="1">
      <alignment horizontal="right" wrapText="1" shrinkToFit="1"/>
    </xf>
    <xf numFmtId="165" fontId="4" fillId="6" borderId="0" xfId="1" applyNumberFormat="1" applyFont="1" applyFill="1" applyBorder="1" applyAlignment="1">
      <alignment horizontal="right" vertical="center" wrapText="1" shrinkToFit="1"/>
    </xf>
    <xf numFmtId="0" fontId="3" fillId="3" borderId="0" xfId="3" applyFont="1" applyFill="1" applyAlignment="1">
      <alignment horizontal="right" wrapText="1" shrinkToFit="1"/>
    </xf>
    <xf numFmtId="165" fontId="4" fillId="3" borderId="0" xfId="1" applyNumberFormat="1" applyFont="1" applyFill="1" applyAlignment="1">
      <alignment horizontal="right" wrapText="1" shrinkToFit="1"/>
    </xf>
    <xf numFmtId="167" fontId="13" fillId="3" borderId="0" xfId="1" applyNumberFormat="1" applyFont="1" applyFill="1" applyAlignment="1">
      <alignment horizontal="right" wrapText="1" shrinkToFit="1"/>
    </xf>
    <xf numFmtId="0" fontId="13" fillId="4" borderId="5" xfId="3" applyFont="1" applyFill="1" applyBorder="1" applyAlignment="1">
      <alignment wrapText="1"/>
    </xf>
    <xf numFmtId="0" fontId="3" fillId="3" borderId="5" xfId="3" applyFont="1" applyFill="1" applyBorder="1" applyAlignment="1">
      <alignment horizontal="right" wrapText="1" shrinkToFit="1"/>
    </xf>
    <xf numFmtId="165" fontId="4" fillId="3" borderId="5" xfId="1" applyNumberFormat="1" applyFont="1" applyFill="1" applyBorder="1" applyAlignment="1">
      <alignment horizontal="right" wrapText="1" shrinkToFit="1"/>
    </xf>
    <xf numFmtId="167" fontId="13" fillId="3" borderId="5" xfId="1" applyNumberFormat="1" applyFont="1" applyFill="1" applyBorder="1" applyAlignment="1">
      <alignment horizontal="right" wrapText="1" shrinkToFit="1"/>
    </xf>
    <xf numFmtId="0" fontId="3" fillId="4" borderId="5" xfId="3" applyFont="1" applyFill="1" applyBorder="1" applyAlignment="1">
      <alignment horizontal="right" wrapText="1" shrinkToFit="1"/>
    </xf>
    <xf numFmtId="0" fontId="13" fillId="6" borderId="9" xfId="0" applyFont="1" applyFill="1" applyBorder="1" applyAlignment="1">
      <alignment vertical="center" wrapText="1"/>
    </xf>
    <xf numFmtId="0" fontId="3" fillId="3" borderId="5" xfId="0" applyFont="1" applyFill="1" applyBorder="1" applyAlignment="1">
      <alignment vertical="center"/>
    </xf>
    <xf numFmtId="165" fontId="12" fillId="3" borderId="2" xfId="1" applyNumberFormat="1" applyFont="1" applyFill="1" applyBorder="1" applyAlignment="1">
      <alignment horizontal="right" vertical="center" wrapText="1" shrinkToFit="1"/>
    </xf>
    <xf numFmtId="165" fontId="3" fillId="3" borderId="2" xfId="1" applyNumberFormat="1" applyFont="1" applyFill="1" applyBorder="1" applyAlignment="1">
      <alignment horizontal="right" vertical="center" wrapText="1" shrinkToFit="1"/>
    </xf>
    <xf numFmtId="0" fontId="13" fillId="3" borderId="4" xfId="0" applyFont="1" applyFill="1" applyBorder="1" applyAlignment="1">
      <alignment horizontal="right" vertical="center" wrapText="1" shrinkToFit="1"/>
    </xf>
    <xf numFmtId="0" fontId="13" fillId="3" borderId="9" xfId="0" applyFont="1" applyFill="1" applyBorder="1" applyAlignment="1">
      <alignment vertical="center" wrapText="1"/>
    </xf>
    <xf numFmtId="169" fontId="27" fillId="3" borderId="0" xfId="2" quotePrefix="1" applyNumberFormat="1" applyFont="1" applyFill="1" applyBorder="1" applyAlignment="1">
      <alignment horizontal="right" vertical="center" wrapText="1" shrinkToFit="1"/>
    </xf>
    <xf numFmtId="9" fontId="27" fillId="3" borderId="0" xfId="2" quotePrefix="1" applyFont="1" applyFill="1" applyBorder="1" applyAlignment="1">
      <alignment horizontal="right" vertical="center" wrapText="1" shrinkToFit="1"/>
    </xf>
    <xf numFmtId="165" fontId="12" fillId="6" borderId="4" xfId="1" applyNumberFormat="1" applyFont="1" applyFill="1" applyBorder="1" applyAlignment="1">
      <alignment horizontal="right" vertical="center" wrapText="1" shrinkToFit="1"/>
    </xf>
    <xf numFmtId="165" fontId="3" fillId="6" borderId="4" xfId="1" applyNumberFormat="1" applyFont="1" applyFill="1" applyBorder="1" applyAlignment="1">
      <alignment horizontal="right" vertical="center" wrapText="1" shrinkToFit="1"/>
    </xf>
    <xf numFmtId="0" fontId="3" fillId="6" borderId="0" xfId="1" applyNumberFormat="1" applyFont="1" applyFill="1" applyBorder="1" applyAlignment="1">
      <alignment horizontal="right" vertical="center" wrapText="1" shrinkToFit="1"/>
    </xf>
    <xf numFmtId="0" fontId="3" fillId="3" borderId="0" xfId="1" applyNumberFormat="1" applyFont="1" applyFill="1" applyBorder="1" applyAlignment="1">
      <alignment horizontal="right" vertical="center" wrapText="1" shrinkToFit="1"/>
    </xf>
    <xf numFmtId="0" fontId="3" fillId="6" borderId="4" xfId="1" applyNumberFormat="1" applyFont="1" applyFill="1" applyBorder="1" applyAlignment="1">
      <alignment horizontal="right" vertical="center" wrapText="1" shrinkToFit="1"/>
    </xf>
    <xf numFmtId="165" fontId="38" fillId="7" borderId="0" xfId="3" applyNumberFormat="1" applyFont="1" applyFill="1"/>
    <xf numFmtId="165" fontId="34" fillId="3" borderId="7" xfId="1" applyNumberFormat="1" applyFont="1" applyFill="1" applyBorder="1"/>
    <xf numFmtId="0" fontId="13" fillId="3" borderId="2" xfId="3" applyFont="1" applyFill="1" applyBorder="1" applyAlignment="1">
      <alignment wrapText="1"/>
    </xf>
    <xf numFmtId="0" fontId="13" fillId="3" borderId="0" xfId="3" applyFont="1" applyFill="1" applyBorder="1" applyAlignment="1">
      <alignment horizontal="right" wrapText="1" shrinkToFit="1"/>
    </xf>
    <xf numFmtId="0" fontId="3" fillId="3" borderId="2" xfId="3" applyFont="1" applyFill="1" applyBorder="1" applyAlignment="1">
      <alignment horizontal="right" wrapText="1" shrinkToFit="1"/>
    </xf>
    <xf numFmtId="165" fontId="4" fillId="3" borderId="2" xfId="1" applyNumberFormat="1" applyFont="1" applyFill="1" applyBorder="1" applyAlignment="1">
      <alignment horizontal="right" vertical="center" wrapText="1" shrinkToFit="1"/>
    </xf>
    <xf numFmtId="167" fontId="13" fillId="3" borderId="2" xfId="1" applyNumberFormat="1" applyFont="1" applyFill="1" applyBorder="1" applyAlignment="1">
      <alignment horizontal="right" wrapText="1" shrinkToFit="1"/>
    </xf>
    <xf numFmtId="0" fontId="13" fillId="4" borderId="5" xfId="3" applyFont="1" applyFill="1" applyBorder="1" applyAlignment="1">
      <alignment horizontal="right" wrapText="1" shrinkToFit="1"/>
    </xf>
    <xf numFmtId="0" fontId="3" fillId="6" borderId="7" xfId="3" applyFont="1" applyFill="1" applyBorder="1" applyAlignment="1">
      <alignment horizontal="right" wrapText="1" shrinkToFit="1"/>
    </xf>
    <xf numFmtId="167" fontId="3" fillId="6" borderId="9" xfId="1" applyNumberFormat="1" applyFont="1" applyFill="1" applyBorder="1" applyAlignment="1">
      <alignment horizontal="right" vertical="center" wrapText="1" shrinkToFit="1"/>
    </xf>
    <xf numFmtId="169" fontId="41" fillId="4" borderId="0" xfId="2" applyNumberFormat="1" applyFont="1" applyFill="1" applyBorder="1"/>
    <xf numFmtId="0" fontId="20" fillId="4" borderId="0" xfId="3" applyFont="1" applyFill="1" applyAlignment="1"/>
    <xf numFmtId="0" fontId="3" fillId="6" borderId="4" xfId="0" applyFont="1" applyFill="1" applyBorder="1" applyAlignment="1">
      <alignment vertical="center"/>
    </xf>
    <xf numFmtId="0" fontId="25" fillId="0" borderId="0" xfId="0" applyFont="1" applyFill="1" applyBorder="1" applyAlignment="1">
      <alignment horizontal="right" vertical="center"/>
    </xf>
    <xf numFmtId="0" fontId="3" fillId="0" borderId="0" xfId="0" applyFont="1" applyFill="1" applyBorder="1" applyAlignment="1">
      <alignment vertical="center"/>
    </xf>
    <xf numFmtId="167" fontId="26" fillId="4" borderId="0" xfId="1" applyNumberFormat="1" applyFont="1" applyFill="1" applyAlignment="1">
      <alignment horizontal="right" wrapText="1" shrinkToFit="1"/>
    </xf>
    <xf numFmtId="0" fontId="20" fillId="4" borderId="0" xfId="0" applyFont="1" applyFill="1" applyAlignment="1">
      <alignment horizontal="left" vertical="center" wrapText="1"/>
    </xf>
    <xf numFmtId="0" fontId="22" fillId="4" borderId="0" xfId="0" applyFont="1" applyFill="1" applyAlignment="1">
      <alignment horizontal="left" vertical="center" wrapText="1"/>
    </xf>
    <xf numFmtId="0" fontId="21" fillId="4" borderId="0" xfId="0" applyFont="1" applyFill="1" applyBorder="1" applyAlignment="1">
      <alignment horizontal="left" vertical="center" wrapText="1"/>
    </xf>
    <xf numFmtId="0" fontId="22" fillId="3" borderId="0" xfId="0" applyFont="1" applyFill="1" applyAlignment="1">
      <alignment horizontal="left" vertical="center" wrapText="1"/>
    </xf>
    <xf numFmtId="0" fontId="22" fillId="4" borderId="0" xfId="4" applyFont="1" applyFill="1" applyBorder="1" applyAlignment="1">
      <alignment horizontal="left" vertical="center" wrapText="1"/>
    </xf>
    <xf numFmtId="0" fontId="1" fillId="2" borderId="0"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7" fillId="0" borderId="1" xfId="0" applyFont="1" applyBorder="1" applyAlignment="1">
      <alignment horizontal="center" vertical="center" wrapText="1"/>
    </xf>
    <xf numFmtId="0" fontId="5" fillId="5" borderId="0" xfId="0" applyFont="1" applyFill="1" applyBorder="1" applyAlignment="1">
      <alignment horizontal="center" vertical="center" wrapText="1" shrinkToFit="1"/>
    </xf>
    <xf numFmtId="0" fontId="20" fillId="4" borderId="0" xfId="3" applyFont="1" applyFill="1" applyAlignment="1">
      <alignment horizontal="left" wrapText="1"/>
    </xf>
    <xf numFmtId="17" fontId="11" fillId="4" borderId="2" xfId="0" applyNumberFormat="1" applyFont="1" applyFill="1" applyBorder="1" applyAlignment="1">
      <alignment horizontal="center" wrapText="1" shrinkToFit="1"/>
    </xf>
    <xf numFmtId="0" fontId="20" fillId="4" borderId="0" xfId="3" applyFont="1" applyFill="1" applyAlignment="1">
      <alignment horizontal="left"/>
    </xf>
    <xf numFmtId="0" fontId="22" fillId="4" borderId="0" xfId="3" applyFont="1" applyFill="1" applyAlignment="1">
      <alignment horizontal="left" wrapText="1"/>
    </xf>
    <xf numFmtId="0" fontId="38" fillId="9" borderId="0" xfId="3" applyFont="1" applyFill="1" applyAlignment="1">
      <alignment horizontal="center"/>
    </xf>
    <xf numFmtId="0" fontId="33" fillId="4" borderId="0" xfId="3" applyFont="1" applyFill="1" applyBorder="1" applyAlignment="1">
      <alignment horizontal="center"/>
    </xf>
    <xf numFmtId="0" fontId="36" fillId="4" borderId="0" xfId="3" applyFont="1" applyFill="1" applyBorder="1" applyAlignment="1">
      <alignment horizontal="center" wrapText="1"/>
    </xf>
    <xf numFmtId="0" fontId="36" fillId="0" borderId="0" xfId="3" applyFont="1" applyFill="1" applyBorder="1" applyAlignment="1">
      <alignment horizontal="center"/>
    </xf>
    <xf numFmtId="0" fontId="37" fillId="4" borderId="0" xfId="3" applyFont="1" applyFill="1" applyBorder="1" applyAlignment="1">
      <alignment horizontal="center"/>
    </xf>
    <xf numFmtId="0" fontId="55" fillId="4" borderId="0" xfId="4" applyFont="1" applyFill="1" applyBorder="1" applyAlignment="1">
      <alignment horizontal="center"/>
    </xf>
    <xf numFmtId="0" fontId="38" fillId="4" borderId="0" xfId="4" applyFont="1" applyFill="1" applyBorder="1" applyAlignment="1">
      <alignment horizontal="center"/>
    </xf>
    <xf numFmtId="0" fontId="42" fillId="5" borderId="0" xfId="0" applyFont="1" applyFill="1" applyBorder="1" applyAlignment="1">
      <alignment horizontal="center" vertical="center" wrapText="1" shrinkToFit="1"/>
    </xf>
    <xf numFmtId="0" fontId="36" fillId="4" borderId="0" xfId="0" applyFont="1" applyFill="1" applyBorder="1" applyAlignment="1">
      <alignment horizontal="center"/>
    </xf>
    <xf numFmtId="0" fontId="36" fillId="0" borderId="0" xfId="0" applyFont="1" applyFill="1" applyBorder="1" applyAlignment="1">
      <alignment horizontal="center"/>
    </xf>
    <xf numFmtId="0" fontId="20" fillId="4" borderId="0" xfId="0" applyFont="1" applyFill="1" applyBorder="1" applyAlignment="1">
      <alignment horizontal="left" vertical="center" wrapText="1"/>
    </xf>
    <xf numFmtId="0" fontId="22" fillId="4" borderId="0" xfId="3" applyFont="1" applyFill="1" applyBorder="1" applyAlignment="1">
      <alignment horizontal="left" vertical="center" wrapText="1"/>
    </xf>
    <xf numFmtId="0" fontId="22" fillId="4" borderId="0" xfId="4" applyFont="1" applyFill="1" applyBorder="1" applyAlignment="1">
      <alignment horizontal="left" vertical="top" wrapText="1"/>
    </xf>
    <xf numFmtId="0" fontId="5" fillId="5" borderId="0" xfId="4" applyFont="1" applyFill="1" applyBorder="1" applyAlignment="1">
      <alignment horizontal="center" vertical="center" wrapText="1" shrinkToFit="1"/>
    </xf>
    <xf numFmtId="0" fontId="5" fillId="5" borderId="0" xfId="4" applyFont="1" applyFill="1" applyBorder="1" applyAlignment="1">
      <alignment horizontal="center" vertical="center" shrinkToFit="1"/>
    </xf>
    <xf numFmtId="0" fontId="21" fillId="4" borderId="0" xfId="0" applyFont="1" applyFill="1" applyBorder="1" applyAlignment="1">
      <alignment horizontal="left" vertical="center"/>
    </xf>
    <xf numFmtId="0" fontId="1"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5" borderId="0" xfId="3" applyFont="1" applyFill="1" applyBorder="1" applyAlignment="1">
      <alignment horizontal="center" vertical="center"/>
    </xf>
    <xf numFmtId="14" fontId="51" fillId="0" borderId="1" xfId="3" applyNumberFormat="1" applyFont="1" applyFill="1" applyBorder="1" applyAlignment="1">
      <alignment horizontal="center" vertical="center" wrapText="1" shrinkToFit="1"/>
    </xf>
    <xf numFmtId="17" fontId="51" fillId="0" borderId="1" xfId="3" applyNumberFormat="1" applyFont="1" applyFill="1" applyBorder="1" applyAlignment="1">
      <alignment horizontal="center" vertical="center" wrapText="1" shrinkToFit="1"/>
    </xf>
    <xf numFmtId="0" fontId="51" fillId="0" borderId="1" xfId="3" applyFont="1" applyFill="1" applyBorder="1" applyAlignment="1">
      <alignment horizontal="center" vertical="center" wrapText="1" shrinkToFit="1"/>
    </xf>
  </cellXfs>
  <cellStyles count="8">
    <cellStyle name="Comma" xfId="1" builtinId="3"/>
    <cellStyle name="Comma_IV-trim  2002" xfId="5"/>
    <cellStyle name="Normal" xfId="0" builtinId="0"/>
    <cellStyle name="Normal 2" xfId="3"/>
    <cellStyle name="Normal 3" xfId="6"/>
    <cellStyle name="Normal_B-12 FEMSA Mzo.99 2 2" xfId="7"/>
    <cellStyle name="Normal_IV-trim  2002" xfId="4"/>
    <cellStyle name="Percent" xfId="2" builtinId="5"/>
  </cellStyles>
  <dxfs count="0"/>
  <tableStyles count="0" defaultTableStyle="TableStyleMedium2" defaultPivotStyle="PivotStyleLight16"/>
  <colors>
    <mruColors>
      <color rgb="FFE8E9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190500</xdr:rowOff>
    </xdr:from>
    <xdr:to>
      <xdr:col>0</xdr:col>
      <xdr:colOff>0</xdr:colOff>
      <xdr:row>3</xdr:row>
      <xdr:rowOff>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twoCellAnchor>
    <xdr:from>
      <xdr:col>0</xdr:col>
      <xdr:colOff>0</xdr:colOff>
      <xdr:row>0</xdr:row>
      <xdr:rowOff>200025</xdr:rowOff>
    </xdr:from>
    <xdr:to>
      <xdr:col>0</xdr:col>
      <xdr:colOff>0</xdr:colOff>
      <xdr:row>3</xdr:row>
      <xdr:rowOff>0</xdr:rowOff>
    </xdr:to>
    <xdr:pic>
      <xdr:nvPicPr>
        <xdr:cNvPr id="3" name="Picture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4" name="Picture 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5" name="Picture 6">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6" name="Picture 7">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190500</xdr:rowOff>
    </xdr:from>
    <xdr:to>
      <xdr:col>0</xdr:col>
      <xdr:colOff>0</xdr:colOff>
      <xdr:row>3</xdr:row>
      <xdr:rowOff>0</xdr:rowOff>
    </xdr:to>
    <xdr:pic>
      <xdr:nvPicPr>
        <xdr:cNvPr id="2" name="Picture 2">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twoCellAnchor>
    <xdr:from>
      <xdr:col>0</xdr:col>
      <xdr:colOff>0</xdr:colOff>
      <xdr:row>0</xdr:row>
      <xdr:rowOff>200025</xdr:rowOff>
    </xdr:from>
    <xdr:to>
      <xdr:col>0</xdr:col>
      <xdr:colOff>0</xdr:colOff>
      <xdr:row>3</xdr:row>
      <xdr:rowOff>0</xdr:rowOff>
    </xdr:to>
    <xdr:pic>
      <xdr:nvPicPr>
        <xdr:cNvPr id="3" name="Picture 3">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4" name="Picture 4">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5" name="Picture 6">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6" name="Picture 7">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4</xdr:col>
          <xdr:colOff>0</xdr:colOff>
          <xdr:row>28</xdr:row>
          <xdr:rowOff>0</xdr:rowOff>
        </xdr:from>
        <xdr:to>
          <xdr:col>4</xdr:col>
          <xdr:colOff>0</xdr:colOff>
          <xdr:row>28</xdr:row>
          <xdr:rowOff>50800</xdr:rowOff>
        </xdr:to>
        <xdr:sp macro="" textlink="">
          <xdr:nvSpPr>
            <xdr:cNvPr id="5122" name="Object 2" hidden="1">
              <a:extLst>
                <a:ext uri="{63B3BB69-23CF-44E3-9099-C40C66FF867C}">
                  <a14:compatExt spid="_x0000_s5122"/>
                </a:ext>
                <a:ext uri="{FF2B5EF4-FFF2-40B4-BE49-F238E27FC236}">
                  <a16:creationId xmlns:a16="http://schemas.microsoft.com/office/drawing/2014/main" id="{00000000-0008-0000-0900-000002140000}"/>
                </a:ext>
              </a:extLst>
            </xdr:cNvPr>
            <xdr:cNvSpPr/>
          </xdr:nvSpPr>
          <xdr:spPr bwMode="auto">
            <a:xfrm>
              <a:off x="0" y="0"/>
              <a:ext cx="0" cy="0"/>
            </a:xfrm>
            <a:prstGeom prst="rect">
              <a:avLst/>
            </a:prstGeom>
            <a:solidFill>
              <a:srgbClr val="FFFFFF"/>
            </a:solidFill>
            <a:ln>
              <a:noFill/>
            </a:ln>
            <a:extLst>
              <a:ext uri="{91240B29-F687-4F45-9708-019B960494DF}">
                <a14:hiddenLine w="1">
                  <a:solidFill>
                    <a:srgbClr val="000000"/>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19</xdr:col>
      <xdr:colOff>0</xdr:colOff>
      <xdr:row>0</xdr:row>
      <xdr:rowOff>190500</xdr:rowOff>
    </xdr:from>
    <xdr:to>
      <xdr:col>19</xdr:col>
      <xdr:colOff>0</xdr:colOff>
      <xdr:row>2</xdr:row>
      <xdr:rowOff>0</xdr:rowOff>
    </xdr:to>
    <xdr:pic>
      <xdr:nvPicPr>
        <xdr:cNvPr id="2" name="Picture 2">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020800" y="133350"/>
          <a:ext cx="0" cy="133350"/>
        </a:xfrm>
        <a:prstGeom prst="rect">
          <a:avLst/>
        </a:prstGeom>
        <a:noFill/>
        <a:ln w="9525">
          <a:noFill/>
          <a:miter lim="800000"/>
          <a:headEnd/>
          <a:tailEnd/>
        </a:ln>
      </xdr:spPr>
    </xdr:pic>
    <xdr:clientData/>
  </xdr:twoCellAnchor>
  <xdr:twoCellAnchor>
    <xdr:from>
      <xdr:col>19</xdr:col>
      <xdr:colOff>0</xdr:colOff>
      <xdr:row>0</xdr:row>
      <xdr:rowOff>200025</xdr:rowOff>
    </xdr:from>
    <xdr:to>
      <xdr:col>19</xdr:col>
      <xdr:colOff>0</xdr:colOff>
      <xdr:row>2</xdr:row>
      <xdr:rowOff>0</xdr:rowOff>
    </xdr:to>
    <xdr:pic>
      <xdr:nvPicPr>
        <xdr:cNvPr id="3" name="Picture 3">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020800" y="133350"/>
          <a:ext cx="0" cy="133350"/>
        </a:xfrm>
        <a:prstGeom prst="rect">
          <a:avLst/>
        </a:prstGeom>
        <a:noFill/>
        <a:ln w="9525">
          <a:noFill/>
          <a:miter lim="800000"/>
          <a:headEnd/>
          <a:tailEnd/>
        </a:ln>
      </xdr:spPr>
    </xdr:pic>
    <xdr:clientData/>
  </xdr:twoCellAnchor>
  <xdr:twoCellAnchor>
    <xdr:from>
      <xdr:col>19</xdr:col>
      <xdr:colOff>0</xdr:colOff>
      <xdr:row>0</xdr:row>
      <xdr:rowOff>190500</xdr:rowOff>
    </xdr:from>
    <xdr:to>
      <xdr:col>19</xdr:col>
      <xdr:colOff>0</xdr:colOff>
      <xdr:row>2</xdr:row>
      <xdr:rowOff>0</xdr:rowOff>
    </xdr:to>
    <xdr:pic>
      <xdr:nvPicPr>
        <xdr:cNvPr id="4" name="Picture 4">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020800" y="133350"/>
          <a:ext cx="0" cy="133350"/>
        </a:xfrm>
        <a:prstGeom prst="rect">
          <a:avLst/>
        </a:prstGeom>
        <a:noFill/>
        <a:ln w="9525">
          <a:noFill/>
          <a:miter lim="800000"/>
          <a:headEnd/>
          <a:tailEnd/>
        </a:ln>
      </xdr:spPr>
    </xdr:pic>
    <xdr:clientData/>
  </xdr:twoCellAnchor>
  <xdr:twoCellAnchor>
    <xdr:from>
      <xdr:col>19</xdr:col>
      <xdr:colOff>0</xdr:colOff>
      <xdr:row>0</xdr:row>
      <xdr:rowOff>190500</xdr:rowOff>
    </xdr:from>
    <xdr:to>
      <xdr:col>19</xdr:col>
      <xdr:colOff>0</xdr:colOff>
      <xdr:row>2</xdr:row>
      <xdr:rowOff>0</xdr:rowOff>
    </xdr:to>
    <xdr:pic>
      <xdr:nvPicPr>
        <xdr:cNvPr id="5" name="Picture 6">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020800" y="133350"/>
          <a:ext cx="0" cy="133350"/>
        </a:xfrm>
        <a:prstGeom prst="rect">
          <a:avLst/>
        </a:prstGeom>
        <a:noFill/>
        <a:ln w="9525">
          <a:noFill/>
          <a:miter lim="800000"/>
          <a:headEnd/>
          <a:tailEnd/>
        </a:ln>
      </xdr:spPr>
    </xdr:pic>
    <xdr:clientData/>
  </xdr:twoCellAnchor>
  <xdr:twoCellAnchor>
    <xdr:from>
      <xdr:col>19</xdr:col>
      <xdr:colOff>0</xdr:colOff>
      <xdr:row>0</xdr:row>
      <xdr:rowOff>123825</xdr:rowOff>
    </xdr:from>
    <xdr:to>
      <xdr:col>19</xdr:col>
      <xdr:colOff>0</xdr:colOff>
      <xdr:row>2</xdr:row>
      <xdr:rowOff>0</xdr:rowOff>
    </xdr:to>
    <xdr:pic>
      <xdr:nvPicPr>
        <xdr:cNvPr id="6" name="Picture 8">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020800" y="123825"/>
          <a:ext cx="0" cy="142875"/>
        </a:xfrm>
        <a:prstGeom prst="rect">
          <a:avLst/>
        </a:prstGeom>
        <a:noFill/>
        <a:ln w="9525">
          <a:noFill/>
          <a:miter lim="800000"/>
          <a:headEnd/>
          <a:tailEnd/>
        </a:ln>
      </xdr:spPr>
    </xdr:pic>
    <xdr:clientData/>
  </xdr:twoCellAnchor>
  <xdr:twoCellAnchor>
    <xdr:from>
      <xdr:col>19</xdr:col>
      <xdr:colOff>0</xdr:colOff>
      <xdr:row>0</xdr:row>
      <xdr:rowOff>190500</xdr:rowOff>
    </xdr:from>
    <xdr:to>
      <xdr:col>19</xdr:col>
      <xdr:colOff>0</xdr:colOff>
      <xdr:row>2</xdr:row>
      <xdr:rowOff>0</xdr:rowOff>
    </xdr:to>
    <xdr:pic>
      <xdr:nvPicPr>
        <xdr:cNvPr id="7" name="Picture 16">
          <a:extLst>
            <a:ext uri="{FF2B5EF4-FFF2-40B4-BE49-F238E27FC236}">
              <a16:creationId xmlns:a16="http://schemas.microsoft.com/office/drawing/2014/main" id="{00000000-0008-0000-0A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020800" y="133350"/>
          <a:ext cx="0" cy="133350"/>
        </a:xfrm>
        <a:prstGeom prst="rect">
          <a:avLst/>
        </a:prstGeom>
        <a:noFill/>
        <a:ln w="9525">
          <a:noFill/>
          <a:miter lim="800000"/>
          <a:headEnd/>
          <a:tailEnd/>
        </a:ln>
      </xdr:spPr>
    </xdr:pic>
    <xdr:clientData/>
  </xdr:twoCellAnchor>
  <xdr:twoCellAnchor>
    <xdr:from>
      <xdr:col>19</xdr:col>
      <xdr:colOff>0</xdr:colOff>
      <xdr:row>0</xdr:row>
      <xdr:rowOff>200025</xdr:rowOff>
    </xdr:from>
    <xdr:to>
      <xdr:col>19</xdr:col>
      <xdr:colOff>0</xdr:colOff>
      <xdr:row>2</xdr:row>
      <xdr:rowOff>0</xdr:rowOff>
    </xdr:to>
    <xdr:pic>
      <xdr:nvPicPr>
        <xdr:cNvPr id="8" name="Picture 1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020800" y="133350"/>
          <a:ext cx="0" cy="133350"/>
        </a:xfrm>
        <a:prstGeom prst="rect">
          <a:avLst/>
        </a:prstGeom>
        <a:noFill/>
        <a:ln w="9525">
          <a:noFill/>
          <a:miter lim="800000"/>
          <a:headEnd/>
          <a:tailEnd/>
        </a:ln>
      </xdr:spPr>
    </xdr:pic>
    <xdr:clientData/>
  </xdr:twoCellAnchor>
  <xdr:twoCellAnchor>
    <xdr:from>
      <xdr:col>19</xdr:col>
      <xdr:colOff>0</xdr:colOff>
      <xdr:row>0</xdr:row>
      <xdr:rowOff>190500</xdr:rowOff>
    </xdr:from>
    <xdr:to>
      <xdr:col>19</xdr:col>
      <xdr:colOff>0</xdr:colOff>
      <xdr:row>2</xdr:row>
      <xdr:rowOff>0</xdr:rowOff>
    </xdr:to>
    <xdr:pic>
      <xdr:nvPicPr>
        <xdr:cNvPr id="9" name="Picture 18">
          <a:extLst>
            <a:ext uri="{FF2B5EF4-FFF2-40B4-BE49-F238E27FC236}">
              <a16:creationId xmlns:a16="http://schemas.microsoft.com/office/drawing/2014/main" id="{00000000-0008-0000-0A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020800" y="133350"/>
          <a:ext cx="0" cy="133350"/>
        </a:xfrm>
        <a:prstGeom prst="rect">
          <a:avLst/>
        </a:prstGeom>
        <a:noFill/>
        <a:ln w="9525">
          <a:noFill/>
          <a:miter lim="800000"/>
          <a:headEnd/>
          <a:tailEnd/>
        </a:ln>
      </xdr:spPr>
    </xdr:pic>
    <xdr:clientData/>
  </xdr:twoCellAnchor>
  <xdr:twoCellAnchor>
    <xdr:from>
      <xdr:col>19</xdr:col>
      <xdr:colOff>0</xdr:colOff>
      <xdr:row>0</xdr:row>
      <xdr:rowOff>190500</xdr:rowOff>
    </xdr:from>
    <xdr:to>
      <xdr:col>19</xdr:col>
      <xdr:colOff>0</xdr:colOff>
      <xdr:row>2</xdr:row>
      <xdr:rowOff>0</xdr:rowOff>
    </xdr:to>
    <xdr:pic>
      <xdr:nvPicPr>
        <xdr:cNvPr id="10" name="Picture 19">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020800" y="133350"/>
          <a:ext cx="0" cy="133350"/>
        </a:xfrm>
        <a:prstGeom prst="rect">
          <a:avLst/>
        </a:prstGeom>
        <a:noFill/>
        <a:ln w="9525">
          <a:noFill/>
          <a:miter lim="800000"/>
          <a:headEnd/>
          <a:tailEnd/>
        </a:ln>
      </xdr:spPr>
    </xdr:pic>
    <xdr:clientData/>
  </xdr:twoCellAnchor>
  <xdr:twoCellAnchor>
    <xdr:from>
      <xdr:col>19</xdr:col>
      <xdr:colOff>0</xdr:colOff>
      <xdr:row>0</xdr:row>
      <xdr:rowOff>123825</xdr:rowOff>
    </xdr:from>
    <xdr:to>
      <xdr:col>19</xdr:col>
      <xdr:colOff>0</xdr:colOff>
      <xdr:row>2</xdr:row>
      <xdr:rowOff>0</xdr:rowOff>
    </xdr:to>
    <xdr:pic>
      <xdr:nvPicPr>
        <xdr:cNvPr id="11" name="Picture 20">
          <a:extLst>
            <a:ext uri="{FF2B5EF4-FFF2-40B4-BE49-F238E27FC236}">
              <a16:creationId xmlns:a16="http://schemas.microsoft.com/office/drawing/2014/main" id="{00000000-0008-0000-0A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020800" y="123825"/>
          <a:ext cx="0" cy="142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190500</xdr:rowOff>
    </xdr:from>
    <xdr:to>
      <xdr:col>0</xdr:col>
      <xdr:colOff>0</xdr:colOff>
      <xdr:row>2</xdr:row>
      <xdr:rowOff>0</xdr:rowOff>
    </xdr:to>
    <xdr:pic>
      <xdr:nvPicPr>
        <xdr:cNvPr id="2"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133350"/>
        </a:xfrm>
        <a:prstGeom prst="rect">
          <a:avLst/>
        </a:prstGeom>
        <a:noFill/>
        <a:ln w="9525">
          <a:noFill/>
          <a:miter lim="800000"/>
          <a:headEnd/>
          <a:tailEnd/>
        </a:ln>
      </xdr:spPr>
    </xdr:pic>
    <xdr:clientData/>
  </xdr:twoCellAnchor>
  <xdr:twoCellAnchor>
    <xdr:from>
      <xdr:col>0</xdr:col>
      <xdr:colOff>0</xdr:colOff>
      <xdr:row>0</xdr:row>
      <xdr:rowOff>200025</xdr:rowOff>
    </xdr:from>
    <xdr:to>
      <xdr:col>0</xdr:col>
      <xdr:colOff>0</xdr:colOff>
      <xdr:row>2</xdr:row>
      <xdr:rowOff>0</xdr:rowOff>
    </xdr:to>
    <xdr:pic>
      <xdr:nvPicPr>
        <xdr:cNvPr id="3" name="Picture 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1333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2</xdr:row>
      <xdr:rowOff>0</xdr:rowOff>
    </xdr:to>
    <xdr:pic>
      <xdr:nvPicPr>
        <xdr:cNvPr id="4" name="Picture 4">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1333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2</xdr:row>
      <xdr:rowOff>0</xdr:rowOff>
    </xdr:to>
    <xdr:pic>
      <xdr:nvPicPr>
        <xdr:cNvPr id="5" name="Picture 6">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1333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2</xdr:row>
      <xdr:rowOff>0</xdr:rowOff>
    </xdr:to>
    <xdr:pic>
      <xdr:nvPicPr>
        <xdr:cNvPr id="6" name="Picture 7">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1333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6</xdr:col>
          <xdr:colOff>0</xdr:colOff>
          <xdr:row>39</xdr:row>
          <xdr:rowOff>0</xdr:rowOff>
        </xdr:from>
        <xdr:to>
          <xdr:col>6</xdr:col>
          <xdr:colOff>0</xdr:colOff>
          <xdr:row>39</xdr:row>
          <xdr:rowOff>0</xdr:rowOff>
        </xdr:to>
        <xdr:sp macro="" textlink="">
          <xdr:nvSpPr>
            <xdr:cNvPr id="30721" name="Object 1" hidden="1">
              <a:extLst>
                <a:ext uri="{63B3BB69-23CF-44E3-9099-C40C66FF867C}">
                  <a14:compatExt spid="_x0000_s30721"/>
                </a:ext>
                <a:ext uri="{FF2B5EF4-FFF2-40B4-BE49-F238E27FC236}">
                  <a16:creationId xmlns:a16="http://schemas.microsoft.com/office/drawing/2014/main" id="{00000000-0008-0000-0100-000001780000}"/>
                </a:ext>
              </a:extLst>
            </xdr:cNvPr>
            <xdr:cNvSpPr/>
          </xdr:nvSpPr>
          <xdr:spPr bwMode="auto">
            <a:xfrm>
              <a:off x="0" y="0"/>
              <a:ext cx="0" cy="0"/>
            </a:xfrm>
            <a:prstGeom prst="rect">
              <a:avLst/>
            </a:prstGeom>
            <a:solidFill>
              <a:srgbClr val="FFFFFF"/>
            </a:solidFill>
            <a:ln>
              <a:noFill/>
            </a:ln>
            <a:extLst>
              <a:ext uri="{91240B29-F687-4F45-9708-019B960494DF}">
                <a14:hiddenLine w="1">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190500</xdr:rowOff>
    </xdr:from>
    <xdr:to>
      <xdr:col>0</xdr:col>
      <xdr:colOff>0</xdr:colOff>
      <xdr:row>3</xdr:row>
      <xdr:rowOff>171450</xdr:rowOff>
    </xdr:to>
    <xdr:pic>
      <xdr:nvPicPr>
        <xdr:cNvPr id="2" name="Picture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19150"/>
        </a:xfrm>
        <a:prstGeom prst="rect">
          <a:avLst/>
        </a:prstGeom>
        <a:noFill/>
        <a:ln w="9525">
          <a:noFill/>
          <a:miter lim="800000"/>
          <a:headEnd/>
          <a:tailEnd/>
        </a:ln>
      </xdr:spPr>
    </xdr:pic>
    <xdr:clientData/>
  </xdr:twoCellAnchor>
  <xdr:twoCellAnchor>
    <xdr:from>
      <xdr:col>0</xdr:col>
      <xdr:colOff>0</xdr:colOff>
      <xdr:row>0</xdr:row>
      <xdr:rowOff>200025</xdr:rowOff>
    </xdr:from>
    <xdr:to>
      <xdr:col>0</xdr:col>
      <xdr:colOff>0</xdr:colOff>
      <xdr:row>3</xdr:row>
      <xdr:rowOff>180975</xdr:rowOff>
    </xdr:to>
    <xdr:pic>
      <xdr:nvPicPr>
        <xdr:cNvPr id="3" name="Picture 3">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200025"/>
          <a:ext cx="0" cy="8191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171450</xdr:rowOff>
    </xdr:to>
    <xdr:pic>
      <xdr:nvPicPr>
        <xdr:cNvPr id="4" name="Picture 4">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191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171450</xdr:rowOff>
    </xdr:to>
    <xdr:pic>
      <xdr:nvPicPr>
        <xdr:cNvPr id="5" name="Picture 6">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191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171450</xdr:rowOff>
    </xdr:to>
    <xdr:pic>
      <xdr:nvPicPr>
        <xdr:cNvPr id="6" name="Picture 7">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191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5</xdr:col>
          <xdr:colOff>0</xdr:colOff>
          <xdr:row>58</xdr:row>
          <xdr:rowOff>12700</xdr:rowOff>
        </xdr:from>
        <xdr:to>
          <xdr:col>5</xdr:col>
          <xdr:colOff>0</xdr:colOff>
          <xdr:row>59</xdr:row>
          <xdr:rowOff>0</xdr:rowOff>
        </xdr:to>
        <xdr:sp macro="" textlink="">
          <xdr:nvSpPr>
            <xdr:cNvPr id="17409" name="Object 1" hidden="1">
              <a:extLst>
                <a:ext uri="{63B3BB69-23CF-44E3-9099-C40C66FF867C}">
                  <a14:compatExt spid="_x0000_s17409"/>
                </a:ext>
                <a:ext uri="{FF2B5EF4-FFF2-40B4-BE49-F238E27FC236}">
                  <a16:creationId xmlns:a16="http://schemas.microsoft.com/office/drawing/2014/main" id="{00000000-0008-0000-0200-000001440000}"/>
                </a:ext>
              </a:extLst>
            </xdr:cNvPr>
            <xdr:cNvSpPr/>
          </xdr:nvSpPr>
          <xdr:spPr bwMode="auto">
            <a:xfrm>
              <a:off x="0" y="0"/>
              <a:ext cx="0" cy="0"/>
            </a:xfrm>
            <a:prstGeom prst="rect">
              <a:avLst/>
            </a:prstGeom>
            <a:solidFill>
              <a:srgbClr val="FFFFFF"/>
            </a:solidFill>
            <a:ln>
              <a:noFill/>
            </a:ln>
            <a:extLst>
              <a:ext uri="{91240B29-F687-4F45-9708-019B960494DF}">
                <a14:hiddenLine w="1">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190500</xdr:rowOff>
    </xdr:from>
    <xdr:to>
      <xdr:col>0</xdr:col>
      <xdr:colOff>0</xdr:colOff>
      <xdr:row>3</xdr:row>
      <xdr:rowOff>171450</xdr:rowOff>
    </xdr:to>
    <xdr:pic>
      <xdr:nvPicPr>
        <xdr:cNvPr id="2" name="Picture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19150"/>
        </a:xfrm>
        <a:prstGeom prst="rect">
          <a:avLst/>
        </a:prstGeom>
        <a:noFill/>
        <a:ln w="9525">
          <a:noFill/>
          <a:miter lim="800000"/>
          <a:headEnd/>
          <a:tailEnd/>
        </a:ln>
      </xdr:spPr>
    </xdr:pic>
    <xdr:clientData/>
  </xdr:twoCellAnchor>
  <xdr:twoCellAnchor>
    <xdr:from>
      <xdr:col>0</xdr:col>
      <xdr:colOff>0</xdr:colOff>
      <xdr:row>0</xdr:row>
      <xdr:rowOff>200025</xdr:rowOff>
    </xdr:from>
    <xdr:to>
      <xdr:col>0</xdr:col>
      <xdr:colOff>0</xdr:colOff>
      <xdr:row>3</xdr:row>
      <xdr:rowOff>180975</xdr:rowOff>
    </xdr:to>
    <xdr:pic>
      <xdr:nvPicPr>
        <xdr:cNvPr id="3" name="Picture 3">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200025"/>
          <a:ext cx="0" cy="8191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171450</xdr:rowOff>
    </xdr:to>
    <xdr:pic>
      <xdr:nvPicPr>
        <xdr:cNvPr id="4" name="Picture 4">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191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171450</xdr:rowOff>
    </xdr:to>
    <xdr:pic>
      <xdr:nvPicPr>
        <xdr:cNvPr id="5" name="Picture 6">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191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171450</xdr:rowOff>
    </xdr:to>
    <xdr:pic>
      <xdr:nvPicPr>
        <xdr:cNvPr id="6" name="Picture 7">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191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5</xdr:col>
          <xdr:colOff>0</xdr:colOff>
          <xdr:row>58</xdr:row>
          <xdr:rowOff>12700</xdr:rowOff>
        </xdr:from>
        <xdr:to>
          <xdr:col>5</xdr:col>
          <xdr:colOff>0</xdr:colOff>
          <xdr:row>59</xdr:row>
          <xdr:rowOff>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solidFill>
              <a:srgbClr val="FFFFFF"/>
            </a:solidFill>
            <a:ln>
              <a:noFill/>
            </a:ln>
            <a:extLst>
              <a:ext uri="{91240B29-F687-4F45-9708-019B960494DF}">
                <a14:hiddenLine w="1">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190500</xdr:rowOff>
    </xdr:from>
    <xdr:to>
      <xdr:col>0</xdr:col>
      <xdr:colOff>0</xdr:colOff>
      <xdr:row>3</xdr:row>
      <xdr:rowOff>171450</xdr:rowOff>
    </xdr:to>
    <xdr:pic>
      <xdr:nvPicPr>
        <xdr:cNvPr id="2" name="Picture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200025</xdr:rowOff>
    </xdr:from>
    <xdr:to>
      <xdr:col>0</xdr:col>
      <xdr:colOff>0</xdr:colOff>
      <xdr:row>3</xdr:row>
      <xdr:rowOff>180975</xdr:rowOff>
    </xdr:to>
    <xdr:pic>
      <xdr:nvPicPr>
        <xdr:cNvPr id="3" name="Picture 3">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200025"/>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171450</xdr:rowOff>
    </xdr:to>
    <xdr:pic>
      <xdr:nvPicPr>
        <xdr:cNvPr id="4" name="Picture 4">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171450</xdr:rowOff>
    </xdr:to>
    <xdr:pic>
      <xdr:nvPicPr>
        <xdr:cNvPr id="5" name="Picture 6">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171450</xdr:rowOff>
    </xdr:to>
    <xdr:pic>
      <xdr:nvPicPr>
        <xdr:cNvPr id="6" name="Picture 7">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190500</xdr:rowOff>
    </xdr:from>
    <xdr:to>
      <xdr:col>0</xdr:col>
      <xdr:colOff>0</xdr:colOff>
      <xdr:row>3</xdr:row>
      <xdr:rowOff>0</xdr:rowOff>
    </xdr:to>
    <xdr:pic>
      <xdr:nvPicPr>
        <xdr:cNvPr id="2" name="Picture 2">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twoCellAnchor>
    <xdr:from>
      <xdr:col>0</xdr:col>
      <xdr:colOff>0</xdr:colOff>
      <xdr:row>0</xdr:row>
      <xdr:rowOff>200025</xdr:rowOff>
    </xdr:from>
    <xdr:to>
      <xdr:col>0</xdr:col>
      <xdr:colOff>0</xdr:colOff>
      <xdr:row>3</xdr:row>
      <xdr:rowOff>0</xdr:rowOff>
    </xdr:to>
    <xdr:pic>
      <xdr:nvPicPr>
        <xdr:cNvPr id="3" name="Picture 3">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4" name="Picture 4">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5" name="Picture 6">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6" name="Picture 7">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4</xdr:col>
          <xdr:colOff>0</xdr:colOff>
          <xdr:row>31</xdr:row>
          <xdr:rowOff>12700</xdr:rowOff>
        </xdr:from>
        <xdr:to>
          <xdr:col>4</xdr:col>
          <xdr:colOff>0</xdr:colOff>
          <xdr:row>32</xdr:row>
          <xdr:rowOff>50800</xdr:rowOff>
        </xdr:to>
        <xdr:sp macro="" textlink="">
          <xdr:nvSpPr>
            <xdr:cNvPr id="12289" name="Object 1" hidden="1">
              <a:extLst>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a:off x="0" y="0"/>
              <a:ext cx="0" cy="0"/>
            </a:xfrm>
            <a:prstGeom prst="rect">
              <a:avLst/>
            </a:prstGeom>
            <a:solidFill>
              <a:srgbClr val="FFFFFF"/>
            </a:solidFill>
            <a:ln>
              <a:noFill/>
            </a:ln>
            <a:extLst>
              <a:ext uri="{91240B29-F687-4F45-9708-019B960494DF}">
                <a14:hiddenLine w="1">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31</xdr:row>
          <xdr:rowOff>0</xdr:rowOff>
        </xdr:from>
        <xdr:to>
          <xdr:col>4</xdr:col>
          <xdr:colOff>0</xdr:colOff>
          <xdr:row>31</xdr:row>
          <xdr:rowOff>50800</xdr:rowOff>
        </xdr:to>
        <xdr:sp macro="" textlink="">
          <xdr:nvSpPr>
            <xdr:cNvPr id="12290" name="Object 2" hidden="1">
              <a:extLst>
                <a:ext uri="{63B3BB69-23CF-44E3-9099-C40C66FF867C}">
                  <a14:compatExt spid="_x0000_s12290"/>
                </a:ext>
                <a:ext uri="{FF2B5EF4-FFF2-40B4-BE49-F238E27FC236}">
                  <a16:creationId xmlns:a16="http://schemas.microsoft.com/office/drawing/2014/main" id="{00000000-0008-0000-0500-000002300000}"/>
                </a:ext>
              </a:extLst>
            </xdr:cNvPr>
            <xdr:cNvSpPr/>
          </xdr:nvSpPr>
          <xdr:spPr bwMode="auto">
            <a:xfrm>
              <a:off x="0" y="0"/>
              <a:ext cx="0" cy="0"/>
            </a:xfrm>
            <a:prstGeom prst="rect">
              <a:avLst/>
            </a:prstGeom>
            <a:solidFill>
              <a:srgbClr val="FFFFFF"/>
            </a:solidFill>
            <a:ln>
              <a:noFill/>
            </a:ln>
            <a:extLst>
              <a:ext uri="{91240B29-F687-4F45-9708-019B960494DF}">
                <a14:hiddenLine w="1">
                  <a:solidFill>
                    <a:srgbClr val="000000"/>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190500</xdr:rowOff>
    </xdr:from>
    <xdr:to>
      <xdr:col>0</xdr:col>
      <xdr:colOff>0</xdr:colOff>
      <xdr:row>3</xdr:row>
      <xdr:rowOff>0</xdr:rowOff>
    </xdr:to>
    <xdr:pic>
      <xdr:nvPicPr>
        <xdr:cNvPr id="2" name="Picture 2">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twoCellAnchor>
    <xdr:from>
      <xdr:col>0</xdr:col>
      <xdr:colOff>0</xdr:colOff>
      <xdr:row>0</xdr:row>
      <xdr:rowOff>200025</xdr:rowOff>
    </xdr:from>
    <xdr:to>
      <xdr:col>0</xdr:col>
      <xdr:colOff>0</xdr:colOff>
      <xdr:row>3</xdr:row>
      <xdr:rowOff>0</xdr:rowOff>
    </xdr:to>
    <xdr:pic>
      <xdr:nvPicPr>
        <xdr:cNvPr id="3" name="Picture 3">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4" name="Picture 4">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5" name="Picture 6">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6" name="Picture 7">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4</xdr:col>
          <xdr:colOff>0</xdr:colOff>
          <xdr:row>32</xdr:row>
          <xdr:rowOff>12700</xdr:rowOff>
        </xdr:from>
        <xdr:to>
          <xdr:col>4</xdr:col>
          <xdr:colOff>0</xdr:colOff>
          <xdr:row>33</xdr:row>
          <xdr:rowOff>0</xdr:rowOff>
        </xdr:to>
        <xdr:sp macro="" textlink="">
          <xdr:nvSpPr>
            <xdr:cNvPr id="27649" name="Object 1" hidden="1">
              <a:extLst>
                <a:ext uri="{63B3BB69-23CF-44E3-9099-C40C66FF867C}">
                  <a14:compatExt spid="_x0000_s27649"/>
                </a:ext>
                <a:ext uri="{FF2B5EF4-FFF2-40B4-BE49-F238E27FC236}">
                  <a16:creationId xmlns:a16="http://schemas.microsoft.com/office/drawing/2014/main" id="{00000000-0008-0000-0600-0000016C0000}"/>
                </a:ext>
              </a:extLst>
            </xdr:cNvPr>
            <xdr:cNvSpPr/>
          </xdr:nvSpPr>
          <xdr:spPr bwMode="auto">
            <a:xfrm>
              <a:off x="0" y="0"/>
              <a:ext cx="0" cy="0"/>
            </a:xfrm>
            <a:prstGeom prst="rect">
              <a:avLst/>
            </a:prstGeom>
            <a:solidFill>
              <a:srgbClr val="FFFFFF"/>
            </a:solidFill>
            <a:ln>
              <a:noFill/>
            </a:ln>
            <a:extLst>
              <a:ext uri="{91240B29-F687-4F45-9708-019B960494DF}">
                <a14:hiddenLine w="1">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32</xdr:row>
          <xdr:rowOff>0</xdr:rowOff>
        </xdr:from>
        <xdr:to>
          <xdr:col>4</xdr:col>
          <xdr:colOff>0</xdr:colOff>
          <xdr:row>32</xdr:row>
          <xdr:rowOff>50800</xdr:rowOff>
        </xdr:to>
        <xdr:sp macro="" textlink="">
          <xdr:nvSpPr>
            <xdr:cNvPr id="27650" name="Object 2" hidden="1">
              <a:extLst>
                <a:ext uri="{63B3BB69-23CF-44E3-9099-C40C66FF867C}">
                  <a14:compatExt spid="_x0000_s27650"/>
                </a:ext>
                <a:ext uri="{FF2B5EF4-FFF2-40B4-BE49-F238E27FC236}">
                  <a16:creationId xmlns:a16="http://schemas.microsoft.com/office/drawing/2014/main" id="{00000000-0008-0000-0600-0000026C0000}"/>
                </a:ext>
              </a:extLst>
            </xdr:cNvPr>
            <xdr:cNvSpPr/>
          </xdr:nvSpPr>
          <xdr:spPr bwMode="auto">
            <a:xfrm>
              <a:off x="0" y="0"/>
              <a:ext cx="0" cy="0"/>
            </a:xfrm>
            <a:prstGeom prst="rect">
              <a:avLst/>
            </a:prstGeom>
            <a:solidFill>
              <a:srgbClr val="FFFFFF"/>
            </a:solidFill>
            <a:ln>
              <a:noFill/>
            </a:ln>
            <a:extLst>
              <a:ext uri="{91240B29-F687-4F45-9708-019B960494DF}">
                <a14:hiddenLine w="1">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31</xdr:row>
          <xdr:rowOff>0</xdr:rowOff>
        </xdr:from>
        <xdr:to>
          <xdr:col>4</xdr:col>
          <xdr:colOff>0</xdr:colOff>
          <xdr:row>31</xdr:row>
          <xdr:rowOff>50800</xdr:rowOff>
        </xdr:to>
        <xdr:sp macro="" textlink="">
          <xdr:nvSpPr>
            <xdr:cNvPr id="27651" name="Object 3" hidden="1">
              <a:extLst>
                <a:ext uri="{63B3BB69-23CF-44E3-9099-C40C66FF867C}">
                  <a14:compatExt spid="_x0000_s27651"/>
                </a:ext>
                <a:ext uri="{FF2B5EF4-FFF2-40B4-BE49-F238E27FC236}">
                  <a16:creationId xmlns:a16="http://schemas.microsoft.com/office/drawing/2014/main" id="{00000000-0008-0000-0600-0000036C0000}"/>
                </a:ext>
              </a:extLst>
            </xdr:cNvPr>
            <xdr:cNvSpPr/>
          </xdr:nvSpPr>
          <xdr:spPr bwMode="auto">
            <a:xfrm>
              <a:off x="0" y="0"/>
              <a:ext cx="0" cy="0"/>
            </a:xfrm>
            <a:prstGeom prst="rect">
              <a:avLst/>
            </a:prstGeom>
            <a:solidFill>
              <a:srgbClr val="FFFFFF"/>
            </a:solidFill>
            <a:ln>
              <a:noFill/>
            </a:ln>
            <a:extLst>
              <a:ext uri="{91240B29-F687-4F45-9708-019B960494DF}">
                <a14:hiddenLine w="1">
                  <a:solidFill>
                    <a:srgbClr val="000000"/>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190500</xdr:rowOff>
    </xdr:from>
    <xdr:to>
      <xdr:col>0</xdr:col>
      <xdr:colOff>0</xdr:colOff>
      <xdr:row>3</xdr:row>
      <xdr:rowOff>171450</xdr:rowOff>
    </xdr:to>
    <xdr:pic>
      <xdr:nvPicPr>
        <xdr:cNvPr id="2" name="Picture 2">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400050"/>
        </a:xfrm>
        <a:prstGeom prst="rect">
          <a:avLst/>
        </a:prstGeom>
        <a:noFill/>
        <a:ln w="9525">
          <a:noFill/>
          <a:miter lim="800000"/>
          <a:headEnd/>
          <a:tailEnd/>
        </a:ln>
      </xdr:spPr>
    </xdr:pic>
    <xdr:clientData/>
  </xdr:twoCellAnchor>
  <xdr:twoCellAnchor>
    <xdr:from>
      <xdr:col>0</xdr:col>
      <xdr:colOff>0</xdr:colOff>
      <xdr:row>0</xdr:row>
      <xdr:rowOff>200025</xdr:rowOff>
    </xdr:from>
    <xdr:to>
      <xdr:col>0</xdr:col>
      <xdr:colOff>0</xdr:colOff>
      <xdr:row>3</xdr:row>
      <xdr:rowOff>180975</xdr:rowOff>
    </xdr:to>
    <xdr:pic>
      <xdr:nvPicPr>
        <xdr:cNvPr id="3" name="Picture 3">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4000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171450</xdr:rowOff>
    </xdr:to>
    <xdr:pic>
      <xdr:nvPicPr>
        <xdr:cNvPr id="4" name="Picture 4">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4000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171450</xdr:rowOff>
    </xdr:to>
    <xdr:pic>
      <xdr:nvPicPr>
        <xdr:cNvPr id="5" name="Picture 6">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4000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171450</xdr:rowOff>
    </xdr:to>
    <xdr:pic>
      <xdr:nvPicPr>
        <xdr:cNvPr id="6" name="Picture 7">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4000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190500</xdr:rowOff>
    </xdr:from>
    <xdr:to>
      <xdr:col>0</xdr:col>
      <xdr:colOff>0</xdr:colOff>
      <xdr:row>3</xdr:row>
      <xdr:rowOff>0</xdr:rowOff>
    </xdr:to>
    <xdr:pic>
      <xdr:nvPicPr>
        <xdr:cNvPr id="2" name="Picture 2">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twoCellAnchor>
    <xdr:from>
      <xdr:col>0</xdr:col>
      <xdr:colOff>0</xdr:colOff>
      <xdr:row>0</xdr:row>
      <xdr:rowOff>200025</xdr:rowOff>
    </xdr:from>
    <xdr:to>
      <xdr:col>0</xdr:col>
      <xdr:colOff>0</xdr:colOff>
      <xdr:row>3</xdr:row>
      <xdr:rowOff>0</xdr:rowOff>
    </xdr:to>
    <xdr:pic>
      <xdr:nvPicPr>
        <xdr:cNvPr id="3" name="Picture 3">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4" name="Picture 4">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5" name="Picture 6">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6" name="Picture 7">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image" Target="../media/image2.emf"/><Relationship Id="rId4" Type="http://schemas.openxmlformats.org/officeDocument/2006/relationships/oleObject" Target="../embeddings/oleObject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oleObject" Target="../embeddings/oleObject5.bin"/><Relationship Id="rId5" Type="http://schemas.openxmlformats.org/officeDocument/2006/relationships/image" Target="../media/image2.emf"/><Relationship Id="rId4" Type="http://schemas.openxmlformats.org/officeDocument/2006/relationships/oleObject" Target="../embeddings/oleObject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oleObject" Target="../embeddings/oleObject8.bin"/><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oleObject" Target="../embeddings/oleObject7.bin"/><Relationship Id="rId5" Type="http://schemas.openxmlformats.org/officeDocument/2006/relationships/image" Target="../media/image2.emf"/><Relationship Id="rId4" Type="http://schemas.openxmlformats.org/officeDocument/2006/relationships/oleObject" Target="../embeddings/oleObject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showGridLines="0" zoomScaleNormal="100" zoomScaleSheetLayoutView="94" workbookViewId="0">
      <selection sqref="A1:O1"/>
    </sheetView>
  </sheetViews>
  <sheetFormatPr defaultColWidth="9.81640625" defaultRowHeight="10.5" x14ac:dyDescent="0.25"/>
  <cols>
    <col min="1" max="1" width="42.7265625" style="239" customWidth="1"/>
    <col min="2" max="2" width="1.7265625" style="131" customWidth="1"/>
    <col min="3" max="5" width="7.7265625" style="100" customWidth="1"/>
    <col min="6" max="7" width="7.7265625" style="131" customWidth="1"/>
    <col min="8" max="8" width="7.7265625" style="237" customWidth="1"/>
    <col min="9" max="9" width="2.7265625" style="100" customWidth="1"/>
    <col min="10" max="11" width="7.7265625" style="100" customWidth="1"/>
    <col min="12" max="12" width="7.7265625" style="192" customWidth="1"/>
    <col min="13" max="14" width="7.7265625" style="100" customWidth="1"/>
    <col min="15" max="15" width="7.7265625" style="131" customWidth="1"/>
    <col min="16" max="16384" width="9.81640625" style="90"/>
  </cols>
  <sheetData>
    <row r="1" spans="1:15" ht="11.15" customHeight="1" x14ac:dyDescent="0.25">
      <c r="A1" s="691" t="s">
        <v>0</v>
      </c>
      <c r="B1" s="691"/>
      <c r="C1" s="691"/>
      <c r="D1" s="691"/>
      <c r="E1" s="691"/>
      <c r="F1" s="691"/>
      <c r="G1" s="691"/>
      <c r="H1" s="691"/>
      <c r="I1" s="691"/>
      <c r="J1" s="691"/>
      <c r="K1" s="691"/>
      <c r="L1" s="691"/>
      <c r="M1" s="691"/>
      <c r="N1" s="691"/>
      <c r="O1" s="691"/>
    </row>
    <row r="2" spans="1:15" ht="11.15" customHeight="1" x14ac:dyDescent="0.25">
      <c r="A2" s="692" t="s">
        <v>44</v>
      </c>
      <c r="B2" s="692"/>
      <c r="C2" s="692"/>
      <c r="D2" s="692"/>
      <c r="E2" s="692"/>
      <c r="F2" s="692"/>
      <c r="G2" s="692"/>
      <c r="H2" s="692"/>
      <c r="I2" s="692"/>
      <c r="J2" s="692"/>
      <c r="K2" s="692"/>
      <c r="L2" s="692"/>
      <c r="M2" s="692"/>
      <c r="N2" s="692"/>
      <c r="O2" s="692"/>
    </row>
    <row r="3" spans="1:15" ht="11.15" customHeight="1" x14ac:dyDescent="0.25">
      <c r="A3" s="693" t="s">
        <v>45</v>
      </c>
      <c r="B3" s="693"/>
      <c r="C3" s="693"/>
      <c r="D3" s="693"/>
      <c r="E3" s="693"/>
      <c r="F3" s="693"/>
      <c r="G3" s="693"/>
      <c r="H3" s="693"/>
      <c r="I3" s="693"/>
      <c r="J3" s="693"/>
      <c r="K3" s="693"/>
      <c r="L3" s="693"/>
      <c r="M3" s="693"/>
      <c r="N3" s="693"/>
      <c r="O3" s="693"/>
    </row>
    <row r="4" spans="1:15" ht="11.15" customHeight="1" x14ac:dyDescent="0.25">
      <c r="A4" s="93"/>
      <c r="B4" s="94"/>
      <c r="C4" s="95"/>
      <c r="D4" s="95"/>
      <c r="E4" s="95"/>
      <c r="F4" s="94"/>
      <c r="G4" s="94"/>
      <c r="H4" s="96"/>
      <c r="I4" s="95"/>
      <c r="J4" s="94"/>
      <c r="K4" s="97"/>
      <c r="L4" s="98"/>
      <c r="M4" s="99"/>
      <c r="O4" s="94"/>
    </row>
    <row r="5" spans="1:15" s="104" customFormat="1" ht="15" customHeight="1" x14ac:dyDescent="0.25">
      <c r="A5" s="101"/>
      <c r="B5" s="102"/>
      <c r="C5" s="694" t="s">
        <v>191</v>
      </c>
      <c r="D5" s="694"/>
      <c r="E5" s="694"/>
      <c r="F5" s="694"/>
      <c r="G5" s="694"/>
      <c r="H5" s="694"/>
      <c r="I5" s="103"/>
      <c r="J5" s="694" t="s">
        <v>46</v>
      </c>
      <c r="K5" s="694"/>
      <c r="L5" s="694"/>
      <c r="M5" s="694"/>
      <c r="N5" s="694"/>
      <c r="O5" s="694"/>
    </row>
    <row r="6" spans="1:15" s="108" customFormat="1" ht="15" customHeight="1" x14ac:dyDescent="0.25">
      <c r="A6" s="105"/>
      <c r="B6" s="106"/>
      <c r="C6" s="107" t="s">
        <v>210</v>
      </c>
      <c r="D6" s="107" t="s">
        <v>47</v>
      </c>
      <c r="E6" s="107" t="s">
        <v>211</v>
      </c>
      <c r="F6" s="107" t="s">
        <v>47</v>
      </c>
      <c r="G6" s="107" t="s">
        <v>4</v>
      </c>
      <c r="H6" s="107" t="s">
        <v>136</v>
      </c>
      <c r="I6" s="107"/>
      <c r="J6" s="107" t="s">
        <v>210</v>
      </c>
      <c r="K6" s="107" t="s">
        <v>47</v>
      </c>
      <c r="L6" s="107" t="s">
        <v>211</v>
      </c>
      <c r="M6" s="107" t="s">
        <v>47</v>
      </c>
      <c r="N6" s="107" t="s">
        <v>4</v>
      </c>
      <c r="O6" s="107" t="s">
        <v>136</v>
      </c>
    </row>
    <row r="7" spans="1:15" ht="13" customHeight="1" x14ac:dyDescent="0.25">
      <c r="A7" s="109" t="s">
        <v>49</v>
      </c>
      <c r="B7" s="110"/>
      <c r="C7" s="111">
        <v>118371</v>
      </c>
      <c r="D7" s="112">
        <v>100</v>
      </c>
      <c r="E7" s="111">
        <v>109749.10400000001</v>
      </c>
      <c r="F7" s="112">
        <v>100</v>
      </c>
      <c r="G7" s="112">
        <v>7.8560058221523121</v>
      </c>
      <c r="H7" s="113">
        <v>8.9066411122411751</v>
      </c>
      <c r="I7" s="114"/>
      <c r="J7" s="111">
        <v>343038</v>
      </c>
      <c r="K7" s="112">
        <v>100</v>
      </c>
      <c r="L7" s="111">
        <v>326532.70899999997</v>
      </c>
      <c r="M7" s="112">
        <v>100</v>
      </c>
      <c r="N7" s="112">
        <v>5.0547129108588162</v>
      </c>
      <c r="O7" s="113">
        <v>7.0961272653738749</v>
      </c>
    </row>
    <row r="8" spans="1:15" ht="13" customHeight="1" x14ac:dyDescent="0.25">
      <c r="A8" s="115" t="s">
        <v>50</v>
      </c>
      <c r="B8" s="110"/>
      <c r="C8" s="42">
        <v>75066</v>
      </c>
      <c r="D8" s="116">
        <v>63.4</v>
      </c>
      <c r="E8" s="42">
        <v>70140.899000000005</v>
      </c>
      <c r="F8" s="116">
        <v>63.9</v>
      </c>
      <c r="G8" s="116">
        <v>7.0217249425331696</v>
      </c>
      <c r="H8" s="116"/>
      <c r="I8" s="114"/>
      <c r="J8" s="42">
        <v>217603</v>
      </c>
      <c r="K8" s="116">
        <v>63.4</v>
      </c>
      <c r="L8" s="42">
        <v>209143.97899999999</v>
      </c>
      <c r="M8" s="116">
        <v>64</v>
      </c>
      <c r="N8" s="116">
        <v>4.0445921706405041</v>
      </c>
      <c r="O8" s="116"/>
    </row>
    <row r="9" spans="1:15" ht="13" customHeight="1" x14ac:dyDescent="0.25">
      <c r="A9" s="117" t="s">
        <v>51</v>
      </c>
      <c r="B9" s="110"/>
      <c r="C9" s="118">
        <v>43305</v>
      </c>
      <c r="D9" s="119">
        <v>36.6</v>
      </c>
      <c r="E9" s="118">
        <v>39608.205000000002</v>
      </c>
      <c r="F9" s="119">
        <v>36.1</v>
      </c>
      <c r="G9" s="119">
        <v>9.3334070554320636</v>
      </c>
      <c r="H9" s="120"/>
      <c r="I9" s="114"/>
      <c r="J9" s="118">
        <v>125435</v>
      </c>
      <c r="K9" s="119">
        <v>36.6</v>
      </c>
      <c r="L9" s="118">
        <v>117388.73</v>
      </c>
      <c r="M9" s="119">
        <v>36</v>
      </c>
      <c r="N9" s="119">
        <v>6.8543803140216353</v>
      </c>
      <c r="O9" s="121"/>
    </row>
    <row r="10" spans="1:15" ht="13" customHeight="1" x14ac:dyDescent="0.25">
      <c r="A10" s="123" t="s">
        <v>52</v>
      </c>
      <c r="B10" s="124"/>
      <c r="C10" s="125">
        <v>4458</v>
      </c>
      <c r="D10" s="126">
        <v>3.8</v>
      </c>
      <c r="E10" s="125">
        <v>3570.04</v>
      </c>
      <c r="F10" s="126">
        <v>3.3</v>
      </c>
      <c r="G10" s="126">
        <v>24.872550447614028</v>
      </c>
      <c r="H10" s="126"/>
      <c r="I10" s="114"/>
      <c r="J10" s="125">
        <v>12892</v>
      </c>
      <c r="K10" s="126">
        <v>3.8</v>
      </c>
      <c r="L10" s="125">
        <v>11306.875</v>
      </c>
      <c r="M10" s="126">
        <v>3.5</v>
      </c>
      <c r="N10" s="126">
        <v>14.019125532032506</v>
      </c>
      <c r="O10" s="126"/>
    </row>
    <row r="11" spans="1:15" ht="13" customHeight="1" x14ac:dyDescent="0.25">
      <c r="A11" s="127" t="s">
        <v>53</v>
      </c>
      <c r="B11" s="124"/>
      <c r="C11" s="111">
        <v>28563</v>
      </c>
      <c r="D11" s="112">
        <v>24.200000000000003</v>
      </c>
      <c r="E11" s="111">
        <v>26516.478999999999</v>
      </c>
      <c r="F11" s="112">
        <v>24.100000000000009</v>
      </c>
      <c r="G11" s="112">
        <v>7.7179213725924845</v>
      </c>
      <c r="H11" s="113"/>
      <c r="I11" s="114"/>
      <c r="J11" s="111">
        <v>83168</v>
      </c>
      <c r="K11" s="112">
        <v>24.200000000000006</v>
      </c>
      <c r="L11" s="111">
        <v>79312.828999999998</v>
      </c>
      <c r="M11" s="112">
        <v>24.3</v>
      </c>
      <c r="N11" s="112">
        <v>4.8607155344313924</v>
      </c>
      <c r="O11" s="128"/>
    </row>
    <row r="12" spans="1:15" ht="13" customHeight="1" x14ac:dyDescent="0.25">
      <c r="A12" s="115" t="s">
        <v>56</v>
      </c>
      <c r="C12" s="42">
        <v>292</v>
      </c>
      <c r="D12" s="116">
        <v>0.2</v>
      </c>
      <c r="E12" s="42">
        <v>282.08100000000002</v>
      </c>
      <c r="F12" s="116">
        <v>0.3</v>
      </c>
      <c r="G12" s="116">
        <v>3.5163658665418707</v>
      </c>
      <c r="H12" s="116"/>
      <c r="I12" s="114"/>
      <c r="J12" s="42">
        <v>1069</v>
      </c>
      <c r="K12" s="116">
        <v>0.3</v>
      </c>
      <c r="L12" s="42">
        <v>100.745</v>
      </c>
      <c r="M12" s="116">
        <v>0</v>
      </c>
      <c r="N12" s="116" t="s">
        <v>159</v>
      </c>
      <c r="O12" s="116"/>
    </row>
    <row r="13" spans="1:15" s="134" customFormat="1" ht="13" customHeight="1" x14ac:dyDescent="0.25">
      <c r="A13" s="132" t="s">
        <v>57</v>
      </c>
      <c r="B13" s="133"/>
      <c r="C13" s="118">
        <v>9992</v>
      </c>
      <c r="D13" s="119">
        <v>8.4</v>
      </c>
      <c r="E13" s="118">
        <v>9239.6049999999996</v>
      </c>
      <c r="F13" s="119">
        <v>8.4</v>
      </c>
      <c r="G13" s="119">
        <v>8.1431511412013879</v>
      </c>
      <c r="H13" s="120">
        <v>-1.1745642067963136</v>
      </c>
      <c r="I13" s="130"/>
      <c r="J13" s="118">
        <v>28306</v>
      </c>
      <c r="K13" s="119">
        <v>8.3000000000000007</v>
      </c>
      <c r="L13" s="118">
        <v>26668.281000000003</v>
      </c>
      <c r="M13" s="119">
        <v>8.1999999999999993</v>
      </c>
      <c r="N13" s="119">
        <v>6.1410744847033794</v>
      </c>
      <c r="O13" s="120">
        <v>-1.0124819960198983</v>
      </c>
    </row>
    <row r="14" spans="1:15" ht="13" customHeight="1" x14ac:dyDescent="0.25">
      <c r="A14" s="136" t="s">
        <v>58</v>
      </c>
      <c r="B14" s="110"/>
      <c r="C14" s="137">
        <v>391</v>
      </c>
      <c r="D14" s="138"/>
      <c r="E14" s="137">
        <v>-28161</v>
      </c>
      <c r="F14" s="139"/>
      <c r="G14" s="139">
        <v>-101.38844501260608</v>
      </c>
      <c r="H14" s="139"/>
      <c r="I14" s="130"/>
      <c r="J14" s="137">
        <v>995</v>
      </c>
      <c r="K14" s="138"/>
      <c r="L14" s="137">
        <v>-27793</v>
      </c>
      <c r="M14" s="139"/>
      <c r="N14" s="139">
        <v>-103.58003813909977</v>
      </c>
      <c r="O14" s="139"/>
    </row>
    <row r="15" spans="1:15" ht="13" customHeight="1" x14ac:dyDescent="0.25">
      <c r="A15" s="140" t="s">
        <v>59</v>
      </c>
      <c r="B15" s="124"/>
      <c r="C15" s="111">
        <v>2334</v>
      </c>
      <c r="D15" s="141"/>
      <c r="E15" s="111">
        <v>2746.0160000000001</v>
      </c>
      <c r="F15" s="112"/>
      <c r="G15" s="112">
        <v>-15.004136902334153</v>
      </c>
      <c r="H15" s="113"/>
      <c r="I15" s="114"/>
      <c r="J15" s="111">
        <v>7152</v>
      </c>
      <c r="K15" s="141"/>
      <c r="L15" s="111">
        <v>8555.6910000000007</v>
      </c>
      <c r="M15" s="112"/>
      <c r="N15" s="112">
        <v>-16.406518187718568</v>
      </c>
      <c r="O15" s="128"/>
    </row>
    <row r="16" spans="1:15" ht="13" customHeight="1" x14ac:dyDescent="0.25">
      <c r="A16" s="142" t="s">
        <v>60</v>
      </c>
      <c r="B16" s="124"/>
      <c r="C16" s="125">
        <v>748</v>
      </c>
      <c r="D16" s="143"/>
      <c r="E16" s="125">
        <v>422.11</v>
      </c>
      <c r="F16" s="126"/>
      <c r="G16" s="126">
        <v>77.204993958920667</v>
      </c>
      <c r="H16" s="126"/>
      <c r="I16" s="114"/>
      <c r="J16" s="125">
        <v>2002</v>
      </c>
      <c r="K16" s="143"/>
      <c r="L16" s="125">
        <v>1024.807</v>
      </c>
      <c r="M16" s="126"/>
      <c r="N16" s="126">
        <v>95.353856872562346</v>
      </c>
      <c r="O16" s="126"/>
    </row>
    <row r="17" spans="1:15" ht="13" customHeight="1" x14ac:dyDescent="0.25">
      <c r="A17" s="140" t="s">
        <v>61</v>
      </c>
      <c r="B17" s="124"/>
      <c r="C17" s="111">
        <v>1586</v>
      </c>
      <c r="D17" s="114"/>
      <c r="E17" s="111">
        <v>2323.9059999999999</v>
      </c>
      <c r="F17" s="112"/>
      <c r="G17" s="112">
        <v>-31.752833376220892</v>
      </c>
      <c r="H17" s="113"/>
      <c r="I17" s="114"/>
      <c r="J17" s="111">
        <v>5150</v>
      </c>
      <c r="K17" s="114"/>
      <c r="L17" s="111">
        <v>7530.884</v>
      </c>
      <c r="M17" s="112"/>
      <c r="N17" s="112">
        <v>-31.614933917452447</v>
      </c>
      <c r="O17" s="128"/>
    </row>
    <row r="18" spans="1:15" ht="13" customHeight="1" x14ac:dyDescent="0.25">
      <c r="A18" s="142" t="s">
        <v>62</v>
      </c>
      <c r="B18" s="124"/>
      <c r="C18" s="125">
        <v>3310</v>
      </c>
      <c r="D18" s="143"/>
      <c r="E18" s="125">
        <v>-757.81700000000001</v>
      </c>
      <c r="F18" s="126"/>
      <c r="G18" s="126" t="s">
        <v>159</v>
      </c>
      <c r="H18" s="126"/>
      <c r="I18" s="114"/>
      <c r="J18" s="125">
        <v>2649</v>
      </c>
      <c r="K18" s="143"/>
      <c r="L18" s="125">
        <v>1419.962</v>
      </c>
      <c r="M18" s="126"/>
      <c r="N18" s="126">
        <v>86.554288072497727</v>
      </c>
      <c r="O18" s="126"/>
    </row>
    <row r="19" spans="1:15" ht="13" customHeight="1" x14ac:dyDescent="0.25">
      <c r="A19" s="144" t="s">
        <v>63</v>
      </c>
      <c r="B19" s="110"/>
      <c r="C19" s="145">
        <v>-166</v>
      </c>
      <c r="D19" s="146"/>
      <c r="E19" s="145">
        <v>-1535</v>
      </c>
      <c r="F19" s="147"/>
      <c r="G19" s="147">
        <v>-89.185667752442995</v>
      </c>
      <c r="H19" s="148"/>
      <c r="I19" s="114"/>
      <c r="J19" s="145">
        <v>160</v>
      </c>
      <c r="K19" s="146"/>
      <c r="L19" s="145">
        <v>-2819.0000000000009</v>
      </c>
      <c r="M19" s="147"/>
      <c r="N19" s="147">
        <v>-105.67577155019509</v>
      </c>
      <c r="O19" s="149"/>
    </row>
    <row r="20" spans="1:15" s="134" customFormat="1" ht="13" customHeight="1" x14ac:dyDescent="0.25">
      <c r="A20" s="136" t="s">
        <v>64</v>
      </c>
      <c r="B20" s="133"/>
      <c r="C20" s="137">
        <v>4730</v>
      </c>
      <c r="D20" s="150"/>
      <c r="E20" s="137">
        <v>31.088999999999999</v>
      </c>
      <c r="F20" s="139"/>
      <c r="G20" s="139" t="s">
        <v>159</v>
      </c>
      <c r="H20" s="139"/>
      <c r="I20" s="130"/>
      <c r="J20" s="137">
        <v>7959</v>
      </c>
      <c r="K20" s="150"/>
      <c r="L20" s="137">
        <v>6131.8459999999995</v>
      </c>
      <c r="M20" s="139"/>
      <c r="N20" s="139">
        <v>29.797780309551158</v>
      </c>
      <c r="O20" s="139"/>
    </row>
    <row r="21" spans="1:15" s="159" customFormat="1" ht="22.5" customHeight="1" x14ac:dyDescent="0.25">
      <c r="A21" s="151" t="s">
        <v>204</v>
      </c>
      <c r="B21" s="152"/>
      <c r="C21" s="153">
        <v>4871</v>
      </c>
      <c r="D21" s="154"/>
      <c r="E21" s="153">
        <v>37369.516000000003</v>
      </c>
      <c r="F21" s="155"/>
      <c r="G21" s="156">
        <v>-86.965311512196195</v>
      </c>
      <c r="H21" s="157"/>
      <c r="I21" s="158"/>
      <c r="J21" s="153">
        <v>19352</v>
      </c>
      <c r="K21" s="158"/>
      <c r="L21" s="153">
        <v>48329.434999999998</v>
      </c>
      <c r="M21" s="155"/>
      <c r="N21" s="156">
        <v>-59.958149728007371</v>
      </c>
      <c r="O21" s="155"/>
    </row>
    <row r="22" spans="1:15" ht="13" customHeight="1" x14ac:dyDescent="0.25">
      <c r="A22" s="129" t="s">
        <v>65</v>
      </c>
      <c r="B22" s="110"/>
      <c r="C22" s="125">
        <v>1784</v>
      </c>
      <c r="D22" s="160"/>
      <c r="E22" s="125">
        <v>6125.0453770705908</v>
      </c>
      <c r="F22" s="160"/>
      <c r="G22" s="126">
        <v>-70.873685170097005</v>
      </c>
      <c r="H22" s="126"/>
      <c r="I22" s="130"/>
      <c r="J22" s="125">
        <v>6498</v>
      </c>
      <c r="K22" s="161"/>
      <c r="L22" s="125">
        <v>8904.1149999999998</v>
      </c>
      <c r="M22" s="161"/>
      <c r="N22" s="126">
        <v>-27.022505886323344</v>
      </c>
      <c r="O22" s="126"/>
    </row>
    <row r="23" spans="1:15" ht="13" customHeight="1" x14ac:dyDescent="0.25">
      <c r="A23" s="162" t="s">
        <v>66</v>
      </c>
      <c r="B23" s="110"/>
      <c r="C23" s="145">
        <v>3101</v>
      </c>
      <c r="D23" s="163"/>
      <c r="E23" s="145">
        <v>2456</v>
      </c>
      <c r="F23" s="147"/>
      <c r="G23" s="147">
        <v>26.262214983713349</v>
      </c>
      <c r="H23" s="148"/>
      <c r="I23" s="130"/>
      <c r="J23" s="145">
        <v>5163</v>
      </c>
      <c r="K23" s="163"/>
      <c r="L23" s="145">
        <v>5568</v>
      </c>
      <c r="M23" s="147"/>
      <c r="N23" s="147">
        <v>-7.2737068965517242</v>
      </c>
      <c r="O23" s="149"/>
    </row>
    <row r="24" spans="1:15" ht="13" customHeight="1" x14ac:dyDescent="0.25">
      <c r="A24" s="657" t="s">
        <v>194</v>
      </c>
      <c r="B24" s="110"/>
      <c r="C24" s="125">
        <v>6188</v>
      </c>
      <c r="D24" s="160"/>
      <c r="E24" s="125">
        <v>33700.47062292941</v>
      </c>
      <c r="F24" s="160"/>
      <c r="G24" s="679">
        <v>-81.638238619167069</v>
      </c>
      <c r="H24" s="126"/>
      <c r="I24" s="130"/>
      <c r="J24" s="125">
        <v>18017</v>
      </c>
      <c r="K24" s="161"/>
      <c r="L24" s="125">
        <v>44993.320000000007</v>
      </c>
      <c r="M24" s="161"/>
      <c r="N24" s="679">
        <v>-59.956277954149641</v>
      </c>
      <c r="O24" s="126"/>
    </row>
    <row r="25" spans="1:15" s="134" customFormat="1" ht="13" customHeight="1" x14ac:dyDescent="0.25">
      <c r="A25" s="658" t="s">
        <v>195</v>
      </c>
      <c r="B25" s="133"/>
      <c r="C25" s="659">
        <v>409.7</v>
      </c>
      <c r="D25" s="660"/>
      <c r="E25" s="659">
        <v>14.843999999999653</v>
      </c>
      <c r="F25" s="149"/>
      <c r="G25" s="149">
        <v>-98.784825220876428</v>
      </c>
      <c r="H25" s="149"/>
      <c r="I25" s="130"/>
      <c r="J25" s="659">
        <v>576</v>
      </c>
      <c r="K25" s="660"/>
      <c r="L25" s="659">
        <v>699.76199999999881</v>
      </c>
      <c r="M25" s="149"/>
      <c r="N25" s="149">
        <v>-17.686299055964604</v>
      </c>
      <c r="O25" s="149"/>
    </row>
    <row r="26" spans="1:15" s="134" customFormat="1" ht="13" customHeight="1" x14ac:dyDescent="0.25">
      <c r="A26" s="657" t="s">
        <v>67</v>
      </c>
      <c r="B26" s="110"/>
      <c r="C26" s="137">
        <v>6597.7</v>
      </c>
      <c r="D26" s="150"/>
      <c r="E26" s="137">
        <v>33715.314622929407</v>
      </c>
      <c r="F26" s="139"/>
      <c r="G26" s="139">
        <v>-80.431148059010013</v>
      </c>
      <c r="H26" s="139"/>
      <c r="I26" s="130"/>
      <c r="J26" s="137">
        <v>18593</v>
      </c>
      <c r="K26" s="150"/>
      <c r="L26" s="137">
        <v>45693.081999999995</v>
      </c>
      <c r="M26" s="139"/>
      <c r="N26" s="139">
        <v>-59.308938714179973</v>
      </c>
      <c r="O26" s="139"/>
    </row>
    <row r="27" spans="1:15" ht="13" customHeight="1" x14ac:dyDescent="0.25">
      <c r="A27" s="662" t="s">
        <v>68</v>
      </c>
      <c r="B27" s="133"/>
      <c r="C27" s="41">
        <v>4692.7</v>
      </c>
      <c r="D27" s="663"/>
      <c r="E27" s="41">
        <v>32449.314622929407</v>
      </c>
      <c r="F27" s="663"/>
      <c r="G27" s="128">
        <v>-85.53836944006197</v>
      </c>
      <c r="H27" s="128"/>
      <c r="I27" s="130"/>
      <c r="J27" s="41">
        <v>13230</v>
      </c>
      <c r="K27" s="664"/>
      <c r="L27" s="41">
        <v>39368.081999999995</v>
      </c>
      <c r="M27" s="664"/>
      <c r="N27" s="128">
        <v>-66.394095602625498</v>
      </c>
      <c r="O27" s="128"/>
    </row>
    <row r="28" spans="1:15" ht="13" customHeight="1" thickBot="1" x14ac:dyDescent="0.3">
      <c r="A28" s="164" t="s">
        <v>69</v>
      </c>
      <c r="B28" s="661"/>
      <c r="C28" s="665">
        <v>1906</v>
      </c>
      <c r="D28" s="666"/>
      <c r="E28" s="665">
        <v>1266</v>
      </c>
      <c r="F28" s="165"/>
      <c r="G28" s="165">
        <v>50.552922590837277</v>
      </c>
      <c r="H28" s="165"/>
      <c r="I28" s="130"/>
      <c r="J28" s="665">
        <v>5363</v>
      </c>
      <c r="K28" s="666"/>
      <c r="L28" s="665">
        <v>6325</v>
      </c>
      <c r="M28" s="165"/>
      <c r="N28" s="165">
        <v>-15.209486166007903</v>
      </c>
      <c r="O28" s="165"/>
    </row>
    <row r="29" spans="1:15" ht="13" customHeight="1" x14ac:dyDescent="0.25">
      <c r="A29" s="109"/>
      <c r="B29" s="110"/>
      <c r="C29" s="166"/>
      <c r="D29" s="167"/>
      <c r="E29" s="166"/>
      <c r="F29" s="168"/>
      <c r="G29" s="168"/>
      <c r="H29" s="169"/>
      <c r="I29" s="168"/>
      <c r="J29" s="166"/>
      <c r="K29" s="167"/>
      <c r="L29" s="170"/>
      <c r="M29" s="168"/>
      <c r="O29" s="171"/>
    </row>
    <row r="30" spans="1:15" s="104" customFormat="1" ht="13" customHeight="1" x14ac:dyDescent="0.25">
      <c r="A30" s="172" t="s">
        <v>70</v>
      </c>
      <c r="B30" s="131"/>
      <c r="C30" s="107" t="s">
        <v>210</v>
      </c>
      <c r="D30" s="107" t="s">
        <v>47</v>
      </c>
      <c r="E30" s="107" t="s">
        <v>211</v>
      </c>
      <c r="F30" s="107" t="s">
        <v>47</v>
      </c>
      <c r="G30" s="107" t="s">
        <v>4</v>
      </c>
      <c r="H30" s="107" t="s">
        <v>136</v>
      </c>
      <c r="I30" s="173"/>
      <c r="J30" s="107" t="s">
        <v>210</v>
      </c>
      <c r="K30" s="107" t="s">
        <v>47</v>
      </c>
      <c r="L30" s="107" t="s">
        <v>211</v>
      </c>
      <c r="M30" s="107" t="s">
        <v>47</v>
      </c>
      <c r="N30" s="107" t="s">
        <v>4</v>
      </c>
      <c r="O30" s="107" t="s">
        <v>136</v>
      </c>
    </row>
    <row r="31" spans="1:15" ht="13" customHeight="1" x14ac:dyDescent="0.25">
      <c r="A31" s="174" t="s">
        <v>71</v>
      </c>
      <c r="B31" s="110"/>
      <c r="C31" s="145">
        <v>9992</v>
      </c>
      <c r="D31" s="175">
        <v>8.4</v>
      </c>
      <c r="E31" s="145">
        <v>9239.6049999999996</v>
      </c>
      <c r="F31" s="175">
        <v>8.4</v>
      </c>
      <c r="G31" s="175">
        <v>8.1431511412013879</v>
      </c>
      <c r="H31" s="148">
        <v>-1.1745642067963136</v>
      </c>
      <c r="I31" s="130"/>
      <c r="J31" s="145">
        <v>28306</v>
      </c>
      <c r="K31" s="175">
        <v>8.3000000000000007</v>
      </c>
      <c r="L31" s="145">
        <v>26668.281000000003</v>
      </c>
      <c r="M31" s="175">
        <v>8.1999999999999993</v>
      </c>
      <c r="N31" s="175">
        <v>6.1410744847033794</v>
      </c>
      <c r="O31" s="148">
        <v>-1.0124819960198983</v>
      </c>
    </row>
    <row r="32" spans="1:15" ht="13" customHeight="1" x14ac:dyDescent="0.25">
      <c r="A32" s="176" t="s">
        <v>72</v>
      </c>
      <c r="C32" s="125">
        <v>3803</v>
      </c>
      <c r="D32" s="177">
        <v>3.2</v>
      </c>
      <c r="E32" s="125">
        <v>3681.6440000000002</v>
      </c>
      <c r="F32" s="177">
        <v>3.4</v>
      </c>
      <c r="G32" s="178">
        <v>3.2962448297553903</v>
      </c>
      <c r="H32" s="179"/>
      <c r="I32" s="130"/>
      <c r="J32" s="125">
        <v>10738</v>
      </c>
      <c r="K32" s="177">
        <v>3.1</v>
      </c>
      <c r="L32" s="125">
        <v>11044.771000000001</v>
      </c>
      <c r="M32" s="177">
        <v>3.4</v>
      </c>
      <c r="N32" s="126">
        <v>-2.7775225036354323</v>
      </c>
      <c r="O32" s="179"/>
    </row>
    <row r="33" spans="1:15" ht="13" customHeight="1" x14ac:dyDescent="0.25">
      <c r="A33" s="180" t="s">
        <v>73</v>
      </c>
      <c r="B33" s="110"/>
      <c r="C33" s="145">
        <v>1251</v>
      </c>
      <c r="D33" s="175">
        <v>1.0999999999999988</v>
      </c>
      <c r="E33" s="145">
        <v>1184.5909999999999</v>
      </c>
      <c r="F33" s="175">
        <v>1.1000000000000001</v>
      </c>
      <c r="G33" s="148">
        <v>5.6060699431280669</v>
      </c>
      <c r="H33" s="181"/>
      <c r="I33" s="130"/>
      <c r="J33" s="145">
        <v>2957</v>
      </c>
      <c r="K33" s="175">
        <v>0.79999999999999849</v>
      </c>
      <c r="L33" s="145">
        <v>3416.7089999999998</v>
      </c>
      <c r="M33" s="175">
        <v>1.0000000000000004</v>
      </c>
      <c r="N33" s="148">
        <v>-13.454730853578688</v>
      </c>
      <c r="O33" s="181"/>
    </row>
    <row r="34" spans="1:15" ht="13" customHeight="1" x14ac:dyDescent="0.25">
      <c r="A34" s="182" t="s">
        <v>74</v>
      </c>
      <c r="B34" s="110"/>
      <c r="C34" s="125">
        <v>15046</v>
      </c>
      <c r="D34" s="178">
        <v>12.7</v>
      </c>
      <c r="E34" s="125">
        <v>14105.84</v>
      </c>
      <c r="F34" s="178">
        <v>12.9</v>
      </c>
      <c r="G34" s="178">
        <v>6.6650408625080093</v>
      </c>
      <c r="H34" s="126">
        <v>2.6099760774194625</v>
      </c>
      <c r="I34" s="183"/>
      <c r="J34" s="125">
        <v>42001</v>
      </c>
      <c r="K34" s="178">
        <v>12.2</v>
      </c>
      <c r="L34" s="125">
        <v>41129.760999999999</v>
      </c>
      <c r="M34" s="178">
        <v>12.6</v>
      </c>
      <c r="N34" s="178">
        <v>2.1182690558304129</v>
      </c>
      <c r="O34" s="126">
        <v>9.2199519913682693E-2</v>
      </c>
    </row>
    <row r="35" spans="1:15" s="134" customFormat="1" ht="13" customHeight="1" thickBot="1" x14ac:dyDescent="0.3">
      <c r="A35" s="184" t="s">
        <v>75</v>
      </c>
      <c r="B35" s="185"/>
      <c r="C35" s="186">
        <v>6650.1224139402439</v>
      </c>
      <c r="D35" s="187"/>
      <c r="E35" s="186">
        <v>6138.580905801814</v>
      </c>
      <c r="F35" s="189"/>
      <c r="G35" s="190">
        <v>8.3332209184528558</v>
      </c>
      <c r="H35" s="191"/>
      <c r="I35" s="192"/>
      <c r="J35" s="186">
        <v>16533.081525830505</v>
      </c>
      <c r="K35" s="185"/>
      <c r="L35" s="188">
        <v>15666.578254038337</v>
      </c>
      <c r="M35" s="193"/>
      <c r="N35" s="190">
        <v>5.5309031604831249</v>
      </c>
      <c r="O35" s="191"/>
    </row>
    <row r="36" spans="1:15" s="134" customFormat="1" ht="13" customHeight="1" x14ac:dyDescent="0.25">
      <c r="A36" s="194"/>
      <c r="B36" s="195"/>
      <c r="C36" s="130"/>
      <c r="D36" s="195"/>
      <c r="E36" s="114"/>
      <c r="F36" s="171"/>
      <c r="G36" s="112"/>
      <c r="H36" s="196"/>
      <c r="I36" s="192"/>
      <c r="J36" s="130"/>
      <c r="K36" s="195"/>
      <c r="L36" s="114"/>
      <c r="M36" s="171"/>
      <c r="N36" s="112"/>
      <c r="O36" s="196"/>
    </row>
    <row r="37" spans="1:15" s="104" customFormat="1" ht="15" customHeight="1" x14ac:dyDescent="0.25">
      <c r="A37" s="172" t="s">
        <v>76</v>
      </c>
      <c r="B37" s="197"/>
      <c r="C37" s="107">
        <v>2018</v>
      </c>
      <c r="D37" s="198"/>
      <c r="E37" s="199">
        <v>2017</v>
      </c>
      <c r="F37" s="198"/>
      <c r="G37" s="107" t="s">
        <v>77</v>
      </c>
      <c r="H37" s="200"/>
      <c r="I37" s="103"/>
      <c r="J37" s="131"/>
      <c r="K37" s="131"/>
      <c r="L37" s="201"/>
      <c r="M37" s="131"/>
      <c r="N37" s="131"/>
      <c r="O37" s="103"/>
    </row>
    <row r="38" spans="1:15" ht="13.5" customHeight="1" x14ac:dyDescent="0.25">
      <c r="A38" s="203" t="s">
        <v>78</v>
      </c>
      <c r="B38" s="110"/>
      <c r="C38" s="204">
        <v>1.49150422672948</v>
      </c>
      <c r="D38" s="205"/>
      <c r="E38" s="204">
        <v>1.725238521452648</v>
      </c>
      <c r="F38" s="100"/>
      <c r="G38" s="206">
        <v>-0.23373429472316798</v>
      </c>
      <c r="H38" s="207"/>
      <c r="I38" s="208"/>
      <c r="J38" s="131"/>
      <c r="K38" s="131"/>
      <c r="N38" s="131"/>
      <c r="O38" s="209"/>
    </row>
    <row r="39" spans="1:15" ht="13.5" customHeight="1" x14ac:dyDescent="0.25">
      <c r="A39" s="24" t="s">
        <v>79</v>
      </c>
      <c r="B39" s="211"/>
      <c r="C39" s="212">
        <v>9.4867591424968474</v>
      </c>
      <c r="D39" s="213"/>
      <c r="E39" s="212">
        <v>6.0698840658787407</v>
      </c>
      <c r="F39" s="213"/>
      <c r="G39" s="214">
        <v>3.4168750766181066</v>
      </c>
      <c r="H39" s="207"/>
      <c r="I39" s="208"/>
      <c r="J39" s="131"/>
      <c r="K39" s="131"/>
      <c r="N39" s="131"/>
      <c r="O39" s="209"/>
    </row>
    <row r="40" spans="1:15" ht="13.5" customHeight="1" x14ac:dyDescent="0.25">
      <c r="A40" s="203" t="s">
        <v>80</v>
      </c>
      <c r="B40" s="110"/>
      <c r="C40" s="204">
        <v>0.80058855035614684</v>
      </c>
      <c r="D40" s="205"/>
      <c r="E40" s="204">
        <v>0.74686861851165887</v>
      </c>
      <c r="F40" s="100"/>
      <c r="G40" s="206">
        <v>5.3719931844487978E-2</v>
      </c>
      <c r="H40" s="207"/>
      <c r="I40" s="208"/>
      <c r="J40" s="131"/>
      <c r="K40" s="131"/>
      <c r="N40" s="131"/>
      <c r="O40" s="209"/>
    </row>
    <row r="41" spans="1:15" ht="13.5" customHeight="1" thickBot="1" x14ac:dyDescent="0.3">
      <c r="A41" s="164" t="s">
        <v>81</v>
      </c>
      <c r="B41" s="215"/>
      <c r="C41" s="216">
        <v>0.30235734406800219</v>
      </c>
      <c r="D41" s="217"/>
      <c r="E41" s="216">
        <v>0.27802353130324298</v>
      </c>
      <c r="F41" s="217"/>
      <c r="G41" s="218">
        <v>2.4333812764759211</v>
      </c>
      <c r="H41" s="207"/>
      <c r="I41" s="208"/>
      <c r="J41" s="131"/>
      <c r="K41" s="131"/>
      <c r="N41" s="131"/>
      <c r="O41" s="209"/>
    </row>
    <row r="42" spans="1:15" ht="11.15" customHeight="1" x14ac:dyDescent="0.25">
      <c r="A42" s="219"/>
      <c r="B42" s="133"/>
      <c r="C42" s="220"/>
      <c r="D42" s="195"/>
      <c r="E42" s="220"/>
      <c r="F42" s="195"/>
      <c r="G42" s="221"/>
      <c r="H42" s="207"/>
      <c r="I42" s="208"/>
      <c r="J42" s="131"/>
      <c r="K42" s="131"/>
      <c r="N42" s="131"/>
      <c r="O42" s="209"/>
    </row>
    <row r="43" spans="1:15" ht="11.15" customHeight="1" x14ac:dyDescent="0.25">
      <c r="A43" s="690" t="s">
        <v>215</v>
      </c>
      <c r="B43" s="690"/>
      <c r="C43" s="690"/>
      <c r="D43" s="690"/>
      <c r="E43" s="690"/>
      <c r="F43" s="690"/>
      <c r="G43" s="690"/>
      <c r="H43" s="690"/>
      <c r="I43" s="690"/>
      <c r="J43" s="690"/>
      <c r="K43" s="690"/>
      <c r="L43" s="690"/>
      <c r="M43" s="690"/>
      <c r="N43" s="690"/>
      <c r="O43" s="690"/>
    </row>
    <row r="44" spans="1:15" ht="11.15" customHeight="1" x14ac:dyDescent="0.25">
      <c r="A44" s="690" t="s">
        <v>216</v>
      </c>
      <c r="B44" s="690"/>
      <c r="C44" s="690"/>
      <c r="D44" s="690"/>
      <c r="E44" s="690"/>
      <c r="F44" s="690"/>
      <c r="G44" s="690"/>
      <c r="H44" s="690"/>
      <c r="I44" s="690"/>
      <c r="J44" s="690"/>
      <c r="K44" s="690"/>
      <c r="L44" s="690"/>
      <c r="M44" s="690"/>
      <c r="N44" s="690"/>
      <c r="O44" s="690"/>
    </row>
    <row r="45" spans="1:15" s="222" customFormat="1" ht="19.5" customHeight="1" x14ac:dyDescent="0.25">
      <c r="A45" s="690" t="s">
        <v>221</v>
      </c>
      <c r="B45" s="690"/>
      <c r="C45" s="690"/>
      <c r="D45" s="690"/>
      <c r="E45" s="690"/>
      <c r="F45" s="690"/>
      <c r="G45" s="690"/>
      <c r="H45" s="690"/>
      <c r="I45" s="690"/>
      <c r="J45" s="690"/>
      <c r="K45" s="690"/>
      <c r="L45" s="690"/>
      <c r="M45" s="690"/>
      <c r="N45" s="690"/>
      <c r="O45" s="690"/>
    </row>
    <row r="46" spans="1:15" ht="11.15" customHeight="1" x14ac:dyDescent="0.25">
      <c r="A46" s="688" t="s">
        <v>82</v>
      </c>
      <c r="B46" s="688"/>
      <c r="C46" s="688"/>
      <c r="D46" s="688"/>
      <c r="E46" s="688"/>
      <c r="F46" s="688"/>
      <c r="G46" s="688"/>
      <c r="H46" s="688"/>
      <c r="I46" s="223"/>
      <c r="J46" s="224"/>
      <c r="K46" s="225"/>
      <c r="L46" s="226"/>
      <c r="M46" s="227"/>
      <c r="N46" s="228"/>
      <c r="O46" s="227"/>
    </row>
    <row r="47" spans="1:15" ht="11.15" customHeight="1" x14ac:dyDescent="0.25">
      <c r="A47" s="688" t="s">
        <v>83</v>
      </c>
      <c r="B47" s="688"/>
      <c r="C47" s="688"/>
      <c r="D47" s="688"/>
      <c r="E47" s="688"/>
      <c r="F47" s="688"/>
      <c r="G47" s="688"/>
      <c r="H47" s="688"/>
      <c r="I47" s="230"/>
      <c r="J47" s="231"/>
      <c r="K47" s="231"/>
      <c r="L47" s="232"/>
      <c r="M47" s="232"/>
      <c r="N47" s="231"/>
      <c r="O47" s="230"/>
    </row>
    <row r="48" spans="1:15" ht="11.15" customHeight="1" x14ac:dyDescent="0.25">
      <c r="A48" s="689" t="s">
        <v>84</v>
      </c>
      <c r="B48" s="689"/>
      <c r="C48" s="689"/>
      <c r="D48" s="689"/>
      <c r="E48" s="689"/>
      <c r="F48" s="689"/>
      <c r="G48" s="689"/>
      <c r="H48" s="689"/>
      <c r="I48" s="233"/>
      <c r="J48" s="233"/>
      <c r="K48" s="233"/>
      <c r="L48" s="234"/>
      <c r="M48" s="228"/>
      <c r="N48" s="233"/>
      <c r="O48" s="228"/>
    </row>
    <row r="49" spans="1:15" ht="11.15" customHeight="1" x14ac:dyDescent="0.25">
      <c r="A49" s="686" t="s">
        <v>85</v>
      </c>
      <c r="B49" s="686"/>
      <c r="C49" s="686"/>
      <c r="D49" s="686"/>
      <c r="E49" s="686"/>
      <c r="F49" s="686"/>
      <c r="G49" s="686"/>
      <c r="H49" s="686"/>
      <c r="I49" s="233"/>
      <c r="J49" s="233"/>
      <c r="K49" s="233"/>
      <c r="L49" s="234"/>
      <c r="M49" s="228"/>
      <c r="N49" s="233"/>
      <c r="O49" s="228"/>
    </row>
    <row r="50" spans="1:15" ht="11.15" customHeight="1" x14ac:dyDescent="0.25">
      <c r="A50" s="686" t="s">
        <v>86</v>
      </c>
      <c r="B50" s="686"/>
      <c r="C50" s="686"/>
      <c r="D50" s="686"/>
      <c r="E50" s="686"/>
      <c r="F50" s="686"/>
      <c r="G50" s="686"/>
      <c r="H50" s="686"/>
      <c r="I50" s="233"/>
      <c r="J50" s="233"/>
      <c r="K50" s="233"/>
      <c r="L50" s="234"/>
      <c r="M50" s="228"/>
      <c r="N50" s="233"/>
      <c r="O50" s="228"/>
    </row>
    <row r="51" spans="1:15" ht="11.15" customHeight="1" x14ac:dyDescent="0.25">
      <c r="A51" s="686" t="s">
        <v>87</v>
      </c>
      <c r="B51" s="686"/>
      <c r="C51" s="686"/>
      <c r="D51" s="686"/>
      <c r="E51" s="686"/>
      <c r="F51" s="686"/>
      <c r="G51" s="686"/>
      <c r="H51" s="686"/>
      <c r="I51" s="233"/>
      <c r="J51" s="233"/>
      <c r="K51" s="233"/>
      <c r="L51" s="234"/>
      <c r="M51" s="228"/>
      <c r="N51" s="233"/>
      <c r="O51" s="228"/>
    </row>
    <row r="52" spans="1:15" ht="11.15" customHeight="1" x14ac:dyDescent="0.25">
      <c r="A52" s="686" t="s">
        <v>88</v>
      </c>
      <c r="B52" s="686"/>
      <c r="C52" s="686"/>
      <c r="D52" s="686"/>
      <c r="E52" s="686"/>
      <c r="F52" s="686"/>
      <c r="G52" s="686"/>
      <c r="H52" s="686"/>
      <c r="I52" s="233"/>
      <c r="J52" s="233"/>
      <c r="K52" s="233"/>
      <c r="L52" s="234"/>
      <c r="M52" s="228"/>
      <c r="N52" s="233"/>
      <c r="O52" s="228"/>
    </row>
    <row r="53" spans="1:15" ht="11.15" customHeight="1" x14ac:dyDescent="0.25">
      <c r="A53" s="687" t="s">
        <v>89</v>
      </c>
      <c r="B53" s="687"/>
      <c r="C53" s="687"/>
      <c r="D53" s="687"/>
      <c r="E53" s="687"/>
      <c r="F53" s="687"/>
      <c r="G53" s="687"/>
      <c r="H53" s="687"/>
      <c r="I53" s="233"/>
      <c r="J53" s="235"/>
      <c r="K53" s="228"/>
      <c r="L53" s="234"/>
      <c r="M53" s="228"/>
      <c r="N53" s="228"/>
      <c r="O53" s="233"/>
    </row>
    <row r="54" spans="1:15" x14ac:dyDescent="0.25">
      <c r="A54" s="63"/>
      <c r="C54" s="236"/>
      <c r="D54" s="131"/>
      <c r="E54" s="131"/>
      <c r="I54" s="131"/>
      <c r="J54" s="238"/>
      <c r="K54" s="103"/>
    </row>
  </sheetData>
  <mergeCells count="16">
    <mergeCell ref="A45:O45"/>
    <mergeCell ref="A1:O1"/>
    <mergeCell ref="A2:O2"/>
    <mergeCell ref="A3:O3"/>
    <mergeCell ref="C5:H5"/>
    <mergeCell ref="J5:O5"/>
    <mergeCell ref="A44:O44"/>
    <mergeCell ref="A43:O43"/>
    <mergeCell ref="A52:H52"/>
    <mergeCell ref="A53:H53"/>
    <mergeCell ref="A46:H46"/>
    <mergeCell ref="A47:H47"/>
    <mergeCell ref="A48:H48"/>
    <mergeCell ref="A49:H49"/>
    <mergeCell ref="A50:H50"/>
    <mergeCell ref="A51:H51"/>
  </mergeCells>
  <pageMargins left="0.19685039370078741" right="0.31496062992125984" top="0.78740157480314965" bottom="0.23622047244094491" header="0" footer="0"/>
  <pageSetup scale="7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9"/>
  <sheetViews>
    <sheetView showGridLines="0" tabSelected="1" zoomScale="99" zoomScaleNormal="99" zoomScaleSheetLayoutView="70" workbookViewId="0">
      <selection sqref="A1:O1"/>
    </sheetView>
  </sheetViews>
  <sheetFormatPr defaultColWidth="9.81640625" defaultRowHeight="10.5" x14ac:dyDescent="0.25"/>
  <cols>
    <col min="1" max="1" width="42.7265625" style="90" customWidth="1"/>
    <col min="2" max="2" width="1.7265625" style="104" customWidth="1"/>
    <col min="3" max="3" width="8.7265625" style="90" bestFit="1" customWidth="1"/>
    <col min="4" max="8" width="7.7265625" style="90" customWidth="1"/>
    <col min="9" max="9" width="2.7265625" style="90" customWidth="1"/>
    <col min="10" max="15" width="7.7265625" style="90" customWidth="1"/>
    <col min="16" max="16384" width="9.81640625" style="466"/>
  </cols>
  <sheetData>
    <row r="1" spans="1:15" ht="11.15" customHeight="1" x14ac:dyDescent="0.25">
      <c r="A1" s="691" t="s">
        <v>133</v>
      </c>
      <c r="B1" s="691"/>
      <c r="C1" s="691"/>
      <c r="D1" s="691"/>
      <c r="E1" s="691"/>
      <c r="F1" s="691"/>
      <c r="G1" s="691"/>
      <c r="H1" s="691"/>
      <c r="I1" s="691"/>
      <c r="J1" s="691"/>
      <c r="K1" s="691"/>
      <c r="L1" s="691"/>
      <c r="M1" s="691"/>
      <c r="N1" s="691"/>
      <c r="O1" s="691"/>
    </row>
    <row r="2" spans="1:15" ht="11.15" customHeight="1" x14ac:dyDescent="0.25">
      <c r="A2" s="692" t="s">
        <v>134</v>
      </c>
      <c r="B2" s="692"/>
      <c r="C2" s="692"/>
      <c r="D2" s="692"/>
      <c r="E2" s="692"/>
      <c r="F2" s="692"/>
      <c r="G2" s="692"/>
      <c r="H2" s="692"/>
      <c r="I2" s="692"/>
      <c r="J2" s="692"/>
      <c r="K2" s="692"/>
      <c r="L2" s="692"/>
      <c r="M2" s="692"/>
      <c r="N2" s="692"/>
      <c r="O2" s="692"/>
    </row>
    <row r="3" spans="1:15" ht="11.15" customHeight="1" x14ac:dyDescent="0.25">
      <c r="A3" s="693" t="s">
        <v>2</v>
      </c>
      <c r="B3" s="693"/>
      <c r="C3" s="693"/>
      <c r="D3" s="693"/>
      <c r="E3" s="693"/>
      <c r="F3" s="693"/>
      <c r="G3" s="693"/>
      <c r="H3" s="693"/>
      <c r="I3" s="693"/>
      <c r="J3" s="693"/>
      <c r="K3" s="693"/>
      <c r="L3" s="693"/>
      <c r="M3" s="693"/>
      <c r="N3" s="693"/>
      <c r="O3" s="693"/>
    </row>
    <row r="4" spans="1:15" ht="11.15" customHeight="1" x14ac:dyDescent="0.25">
      <c r="A4" s="331"/>
      <c r="B4" s="332"/>
      <c r="C4" s="331"/>
      <c r="D4" s="331"/>
      <c r="E4" s="331"/>
      <c r="F4" s="331"/>
      <c r="G4" s="331"/>
      <c r="H4" s="331"/>
      <c r="I4" s="331"/>
      <c r="J4" s="331"/>
      <c r="K4" s="332"/>
      <c r="L4" s="333"/>
      <c r="M4" s="333"/>
      <c r="N4" s="331"/>
      <c r="O4" s="331"/>
    </row>
    <row r="5" spans="1:15" ht="15" customHeight="1" x14ac:dyDescent="0.25">
      <c r="A5" s="334"/>
      <c r="B5" s="334"/>
      <c r="C5" s="694" t="s">
        <v>191</v>
      </c>
      <c r="D5" s="694"/>
      <c r="E5" s="694"/>
      <c r="F5" s="694"/>
      <c r="G5" s="694"/>
      <c r="H5" s="694"/>
      <c r="I5" s="335"/>
      <c r="J5" s="694" t="s">
        <v>135</v>
      </c>
      <c r="K5" s="694"/>
      <c r="L5" s="694"/>
      <c r="M5" s="694"/>
      <c r="N5" s="694"/>
      <c r="O5" s="694"/>
    </row>
    <row r="6" spans="1:15" s="683" customFormat="1" ht="15" customHeight="1" x14ac:dyDescent="0.25">
      <c r="A6" s="336"/>
      <c r="B6" s="336"/>
      <c r="C6" s="107" t="s">
        <v>210</v>
      </c>
      <c r="D6" s="107" t="s">
        <v>47</v>
      </c>
      <c r="E6" s="107" t="s">
        <v>211</v>
      </c>
      <c r="F6" s="107" t="s">
        <v>47</v>
      </c>
      <c r="G6" s="107" t="s">
        <v>4</v>
      </c>
      <c r="H6" s="337" t="s">
        <v>136</v>
      </c>
      <c r="I6" s="337"/>
      <c r="J6" s="107" t="s">
        <v>210</v>
      </c>
      <c r="K6" s="107" t="s">
        <v>47</v>
      </c>
      <c r="L6" s="107" t="s">
        <v>211</v>
      </c>
      <c r="M6" s="107" t="s">
        <v>47</v>
      </c>
      <c r="N6" s="107" t="s">
        <v>4</v>
      </c>
      <c r="O6" s="337" t="s">
        <v>136</v>
      </c>
    </row>
    <row r="7" spans="1:15" s="684" customFormat="1" ht="11.15" customHeight="1" x14ac:dyDescent="0.25">
      <c r="A7" s="340"/>
      <c r="B7" s="341"/>
      <c r="C7" s="342"/>
      <c r="D7" s="168"/>
      <c r="E7" s="342"/>
      <c r="F7" s="99"/>
      <c r="G7" s="343"/>
      <c r="H7" s="343"/>
      <c r="I7" s="344" t="e">
        <v>#DIV/0!</v>
      </c>
      <c r="J7" s="342"/>
      <c r="K7" s="168"/>
      <c r="L7" s="342"/>
      <c r="M7" s="99"/>
      <c r="N7" s="343"/>
      <c r="O7" s="343"/>
    </row>
    <row r="8" spans="1:15" ht="13" customHeight="1" x14ac:dyDescent="0.25">
      <c r="A8" s="109" t="s">
        <v>49</v>
      </c>
      <c r="B8" s="345"/>
      <c r="C8" s="111">
        <v>44148</v>
      </c>
      <c r="D8" s="112">
        <v>100</v>
      </c>
      <c r="E8" s="111">
        <v>44464.103999999999</v>
      </c>
      <c r="F8" s="112">
        <v>100</v>
      </c>
      <c r="G8" s="112">
        <v>-0.71091953185428158</v>
      </c>
      <c r="H8" s="112">
        <v>-1.2329353149112321</v>
      </c>
      <c r="I8" s="346">
        <v>1.1561038109710653</v>
      </c>
      <c r="J8" s="111">
        <v>130577</v>
      </c>
      <c r="K8" s="112">
        <v>100</v>
      </c>
      <c r="L8" s="111">
        <v>137040.709</v>
      </c>
      <c r="M8" s="112">
        <v>100</v>
      </c>
      <c r="N8" s="112">
        <v>-4.7166342374950769</v>
      </c>
      <c r="O8" s="112">
        <v>-2.3882340517677236</v>
      </c>
    </row>
    <row r="9" spans="1:15" ht="13" customHeight="1" x14ac:dyDescent="0.25">
      <c r="A9" s="115" t="s">
        <v>50</v>
      </c>
      <c r="B9" s="345"/>
      <c r="C9" s="42">
        <v>23911</v>
      </c>
      <c r="D9" s="116">
        <v>54.2</v>
      </c>
      <c r="E9" s="42">
        <v>24357.899000000001</v>
      </c>
      <c r="F9" s="116">
        <v>54.8</v>
      </c>
      <c r="G9" s="116">
        <v>-1.8347189960841948</v>
      </c>
      <c r="H9" s="116"/>
      <c r="I9" s="347"/>
      <c r="J9" s="42">
        <v>70427</v>
      </c>
      <c r="K9" s="116">
        <v>53.9</v>
      </c>
      <c r="L9" s="42">
        <v>75591.978999999992</v>
      </c>
      <c r="M9" s="116">
        <v>55.2</v>
      </c>
      <c r="N9" s="116">
        <v>-6.8327077400632596</v>
      </c>
      <c r="O9" s="116"/>
    </row>
    <row r="10" spans="1:15" ht="13" customHeight="1" x14ac:dyDescent="0.25">
      <c r="A10" s="117" t="s">
        <v>51</v>
      </c>
      <c r="B10" s="345"/>
      <c r="C10" s="348">
        <v>20237</v>
      </c>
      <c r="D10" s="121">
        <v>45.8</v>
      </c>
      <c r="E10" s="348">
        <v>20107.205000000002</v>
      </c>
      <c r="F10" s="121">
        <v>45.2</v>
      </c>
      <c r="G10" s="121">
        <v>0.64551487887052339</v>
      </c>
      <c r="H10" s="121"/>
      <c r="I10" s="347"/>
      <c r="J10" s="348">
        <v>60150</v>
      </c>
      <c r="K10" s="119">
        <v>46.1</v>
      </c>
      <c r="L10" s="348">
        <v>61448.731</v>
      </c>
      <c r="M10" s="119">
        <v>44.8</v>
      </c>
      <c r="N10" s="119">
        <v>-2.1135196429036052</v>
      </c>
      <c r="O10" s="121"/>
    </row>
    <row r="11" spans="1:15" ht="13" customHeight="1" x14ac:dyDescent="0.25">
      <c r="A11" s="349" t="s">
        <v>52</v>
      </c>
      <c r="B11" s="341"/>
      <c r="C11" s="125">
        <v>2061</v>
      </c>
      <c r="D11" s="126">
        <v>4.7</v>
      </c>
      <c r="E11" s="125">
        <v>2087.04</v>
      </c>
      <c r="F11" s="126">
        <v>4.7</v>
      </c>
      <c r="G11" s="126">
        <v>-1.2477000919963177</v>
      </c>
      <c r="H11" s="126"/>
      <c r="I11" s="347"/>
      <c r="J11" s="125">
        <v>5942</v>
      </c>
      <c r="K11" s="126">
        <v>4.5999999999999996</v>
      </c>
      <c r="L11" s="125">
        <v>6146.875</v>
      </c>
      <c r="M11" s="126">
        <v>4.5</v>
      </c>
      <c r="N11" s="126">
        <v>-3.3329944077275075</v>
      </c>
      <c r="O11" s="126"/>
    </row>
    <row r="12" spans="1:15" ht="13" customHeight="1" x14ac:dyDescent="0.25">
      <c r="A12" s="350" t="s">
        <v>53</v>
      </c>
      <c r="B12" s="341"/>
      <c r="C12" s="41">
        <v>12195</v>
      </c>
      <c r="D12" s="128">
        <v>27.599999999999994</v>
      </c>
      <c r="E12" s="41">
        <v>12448.471360757929</v>
      </c>
      <c r="F12" s="112">
        <v>28</v>
      </c>
      <c r="G12" s="112">
        <v>-2.0361645491426494</v>
      </c>
      <c r="H12" s="112"/>
      <c r="I12" s="351"/>
      <c r="J12" s="111">
        <v>36283</v>
      </c>
      <c r="K12" s="112">
        <v>28.199999999999996</v>
      </c>
      <c r="L12" s="111">
        <v>38547.617999999995</v>
      </c>
      <c r="M12" s="112">
        <v>28.099999999999998</v>
      </c>
      <c r="N12" s="112">
        <v>-5.8748584672598803</v>
      </c>
      <c r="O12" s="112"/>
    </row>
    <row r="13" spans="1:15" ht="13" customHeight="1" x14ac:dyDescent="0.25">
      <c r="A13" s="115" t="s">
        <v>95</v>
      </c>
      <c r="C13" s="42">
        <v>203</v>
      </c>
      <c r="D13" s="116">
        <v>0.5</v>
      </c>
      <c r="E13" s="42">
        <v>230.08100000000002</v>
      </c>
      <c r="F13" s="116">
        <v>0.5</v>
      </c>
      <c r="G13" s="116">
        <v>-11.770202667756147</v>
      </c>
      <c r="H13" s="116"/>
      <c r="I13" s="351"/>
      <c r="J13" s="42">
        <v>822</v>
      </c>
      <c r="K13" s="116">
        <v>0.6</v>
      </c>
      <c r="L13" s="42">
        <v>-76.254999999999995</v>
      </c>
      <c r="M13" s="116">
        <v>-0.1</v>
      </c>
      <c r="N13" s="116" t="s">
        <v>159</v>
      </c>
      <c r="O13" s="116"/>
    </row>
    <row r="14" spans="1:15" ht="13" customHeight="1" x14ac:dyDescent="0.25">
      <c r="A14" s="132" t="s">
        <v>137</v>
      </c>
      <c r="B14" s="355"/>
      <c r="C14" s="118">
        <v>5777</v>
      </c>
      <c r="D14" s="119">
        <v>13.1</v>
      </c>
      <c r="E14" s="118">
        <v>5340.6049999999996</v>
      </c>
      <c r="F14" s="119">
        <v>12</v>
      </c>
      <c r="G14" s="119">
        <v>8.1712652405486086</v>
      </c>
      <c r="H14" s="119">
        <v>-6.879213555045272</v>
      </c>
      <c r="I14" s="346">
        <v>7.4128620520373056</v>
      </c>
      <c r="J14" s="118">
        <v>17103</v>
      </c>
      <c r="K14" s="119">
        <v>13.1</v>
      </c>
      <c r="L14" s="118">
        <v>16830.281999999999</v>
      </c>
      <c r="M14" s="119">
        <v>12.3</v>
      </c>
      <c r="N14" s="119">
        <v>1.6204006563882878</v>
      </c>
      <c r="O14" s="119">
        <v>-9.0707095827113893</v>
      </c>
    </row>
    <row r="15" spans="1:15" ht="13" customHeight="1" x14ac:dyDescent="0.25">
      <c r="A15" s="356" t="s">
        <v>72</v>
      </c>
      <c r="C15" s="125">
        <v>2190</v>
      </c>
      <c r="D15" s="126">
        <v>5</v>
      </c>
      <c r="E15" s="125">
        <v>2321.6440000000002</v>
      </c>
      <c r="F15" s="126">
        <v>5.2</v>
      </c>
      <c r="G15" s="126">
        <v>-5.6702922584168869</v>
      </c>
      <c r="H15" s="126"/>
      <c r="I15" s="351"/>
      <c r="J15" s="125">
        <v>6178</v>
      </c>
      <c r="K15" s="126">
        <v>4.7</v>
      </c>
      <c r="L15" s="125">
        <v>6647.48</v>
      </c>
      <c r="M15" s="126">
        <v>4.9000000000000004</v>
      </c>
      <c r="N15" s="126">
        <v>-7.0625259496831845</v>
      </c>
      <c r="O15" s="126"/>
    </row>
    <row r="16" spans="1:15" ht="13" customHeight="1" x14ac:dyDescent="0.25">
      <c r="A16" s="162" t="s">
        <v>73</v>
      </c>
      <c r="B16" s="345"/>
      <c r="C16" s="145">
        <v>524</v>
      </c>
      <c r="D16" s="147">
        <v>1.0999999999999996</v>
      </c>
      <c r="E16" s="145">
        <v>931.59100000000001</v>
      </c>
      <c r="F16" s="147">
        <v>2.1000000000000005</v>
      </c>
      <c r="G16" s="147">
        <v>-43.752140155926803</v>
      </c>
      <c r="H16" s="147"/>
      <c r="I16" s="351"/>
      <c r="J16" s="145">
        <v>1627</v>
      </c>
      <c r="K16" s="147">
        <v>1.3000000000000016</v>
      </c>
      <c r="L16" s="145">
        <v>2794.5830000000001</v>
      </c>
      <c r="M16" s="147">
        <v>1.9999999999999982</v>
      </c>
      <c r="N16" s="147">
        <v>-41.780222666494424</v>
      </c>
      <c r="O16" s="147"/>
    </row>
    <row r="17" spans="1:15" ht="13" customHeight="1" x14ac:dyDescent="0.25">
      <c r="A17" s="129" t="s">
        <v>138</v>
      </c>
      <c r="B17" s="345"/>
      <c r="C17" s="125">
        <v>8492</v>
      </c>
      <c r="D17" s="126">
        <v>19.2</v>
      </c>
      <c r="E17" s="125">
        <v>8595.84</v>
      </c>
      <c r="F17" s="126">
        <v>19.3</v>
      </c>
      <c r="G17" s="126">
        <v>-1.1080262080262138</v>
      </c>
      <c r="H17" s="126">
        <v>-1.8057941050405701</v>
      </c>
      <c r="I17" s="346">
        <v>7.8677110530896321</v>
      </c>
      <c r="J17" s="125">
        <v>24909</v>
      </c>
      <c r="K17" s="126">
        <v>19.100000000000001</v>
      </c>
      <c r="L17" s="125">
        <v>26272.345000000001</v>
      </c>
      <c r="M17" s="126">
        <v>19.2</v>
      </c>
      <c r="N17" s="126">
        <v>-5.1892779270369722</v>
      </c>
      <c r="O17" s="126">
        <v>-3.5033516188928471</v>
      </c>
    </row>
    <row r="18" spans="1:15" ht="13" customHeight="1" thickBot="1" x14ac:dyDescent="0.3">
      <c r="A18" s="357" t="s">
        <v>75</v>
      </c>
      <c r="B18" s="358"/>
      <c r="C18" s="186">
        <v>3103.3060827515346</v>
      </c>
      <c r="D18" s="359"/>
      <c r="E18" s="186">
        <v>2922.5434876404229</v>
      </c>
      <c r="F18" s="190"/>
      <c r="G18" s="190">
        <v>6.1851122447130535</v>
      </c>
      <c r="H18" s="190"/>
      <c r="I18" s="360"/>
      <c r="J18" s="186">
        <v>7119.6636179826455</v>
      </c>
      <c r="K18" s="190"/>
      <c r="L18" s="186">
        <v>8484.9393098867386</v>
      </c>
      <c r="M18" s="190"/>
      <c r="N18" s="190">
        <v>-16.090576986369953</v>
      </c>
      <c r="O18" s="190"/>
    </row>
    <row r="19" spans="1:15" ht="11.15" customHeight="1" x14ac:dyDescent="0.25">
      <c r="A19" s="63"/>
      <c r="C19" s="111"/>
      <c r="D19" s="112"/>
      <c r="E19" s="111"/>
      <c r="F19" s="112"/>
      <c r="G19" s="112"/>
      <c r="H19" s="112"/>
      <c r="I19" s="361"/>
      <c r="J19" s="111"/>
      <c r="K19" s="112"/>
      <c r="L19" s="111"/>
      <c r="M19" s="112"/>
      <c r="N19" s="112"/>
      <c r="O19" s="362"/>
    </row>
    <row r="20" spans="1:15" ht="15" customHeight="1" x14ac:dyDescent="0.25">
      <c r="A20" s="363" t="s">
        <v>139</v>
      </c>
      <c r="B20" s="364"/>
      <c r="C20" s="111"/>
      <c r="D20" s="112"/>
      <c r="E20" s="111"/>
      <c r="F20" s="112"/>
      <c r="G20" s="112"/>
      <c r="H20" s="112"/>
      <c r="I20" s="365"/>
      <c r="J20" s="111"/>
      <c r="K20" s="112"/>
      <c r="L20" s="111"/>
      <c r="M20" s="112"/>
      <c r="N20" s="112"/>
      <c r="O20" s="366"/>
    </row>
    <row r="21" spans="1:15" ht="13" customHeight="1" x14ac:dyDescent="0.25">
      <c r="A21" s="367" t="s">
        <v>140</v>
      </c>
      <c r="B21" s="345"/>
      <c r="C21" s="368"/>
      <c r="D21" s="368"/>
      <c r="E21" s="368"/>
      <c r="F21" s="368"/>
      <c r="G21" s="368"/>
      <c r="H21" s="112"/>
      <c r="I21" s="369"/>
      <c r="J21" s="368"/>
      <c r="K21" s="368"/>
      <c r="L21" s="368"/>
      <c r="M21" s="368"/>
      <c r="N21" s="368"/>
      <c r="O21" s="366"/>
    </row>
    <row r="22" spans="1:15" ht="13" customHeight="1" x14ac:dyDescent="0.25">
      <c r="A22" s="370" t="s">
        <v>141</v>
      </c>
      <c r="B22" s="134"/>
      <c r="C22" s="371">
        <v>534.13460592142803</v>
      </c>
      <c r="D22" s="128">
        <v>63.65</v>
      </c>
      <c r="E22" s="371">
        <v>506.09999999999997</v>
      </c>
      <c r="F22" s="128">
        <v>63.07</v>
      </c>
      <c r="G22" s="128">
        <v>5.63934122138473</v>
      </c>
      <c r="H22" s="128"/>
      <c r="I22" s="171"/>
      <c r="J22" s="371">
        <v>2953.8111789715531</v>
      </c>
      <c r="K22" s="128">
        <v>59.4</v>
      </c>
      <c r="L22" s="371">
        <v>2789.8999999999996</v>
      </c>
      <c r="M22" s="128">
        <v>58.9</v>
      </c>
      <c r="N22" s="128">
        <v>5.8751632306374146</v>
      </c>
      <c r="O22" s="168"/>
    </row>
    <row r="23" spans="1:15" ht="13" customHeight="1" x14ac:dyDescent="0.25">
      <c r="A23" s="372" t="s">
        <v>142</v>
      </c>
      <c r="B23" s="373"/>
      <c r="C23" s="374">
        <v>120.20936093850456</v>
      </c>
      <c r="D23" s="126">
        <v>14.32</v>
      </c>
      <c r="E23" s="374">
        <v>114.5</v>
      </c>
      <c r="F23" s="126">
        <v>14.27</v>
      </c>
      <c r="G23" s="126">
        <v>4.9863414310083565</v>
      </c>
      <c r="H23" s="128"/>
      <c r="I23" s="171"/>
      <c r="J23" s="374">
        <v>795.89410899819075</v>
      </c>
      <c r="K23" s="126">
        <v>16</v>
      </c>
      <c r="L23" s="374">
        <v>774.6</v>
      </c>
      <c r="M23" s="126">
        <v>16.350000000000001</v>
      </c>
      <c r="N23" s="126">
        <v>2.7490458298722764</v>
      </c>
      <c r="O23" s="168"/>
    </row>
    <row r="24" spans="1:15" ht="13" customHeight="1" x14ac:dyDescent="0.25">
      <c r="A24" s="375" t="s">
        <v>143</v>
      </c>
      <c r="B24" s="373"/>
      <c r="C24" s="371">
        <v>184.87713150099978</v>
      </c>
      <c r="D24" s="128">
        <v>22.03</v>
      </c>
      <c r="E24" s="371">
        <v>181.9</v>
      </c>
      <c r="F24" s="128">
        <v>22.67</v>
      </c>
      <c r="G24" s="128">
        <v>1.7366858169322597</v>
      </c>
      <c r="H24" s="128"/>
      <c r="I24" s="171"/>
      <c r="J24" s="371">
        <v>1223.397930536999</v>
      </c>
      <c r="K24" s="128">
        <v>24.6</v>
      </c>
      <c r="L24" s="371">
        <v>1172.2</v>
      </c>
      <c r="M24" s="128">
        <v>24.75</v>
      </c>
      <c r="N24" s="128">
        <v>4.3676787695784869</v>
      </c>
      <c r="O24" s="168"/>
    </row>
    <row r="25" spans="1:15" ht="13" customHeight="1" thickBot="1" x14ac:dyDescent="0.3">
      <c r="A25" s="682" t="s">
        <v>145</v>
      </c>
      <c r="B25" s="376"/>
      <c r="C25" s="496">
        <v>839.22109836093239</v>
      </c>
      <c r="D25" s="165">
        <v>100</v>
      </c>
      <c r="E25" s="496">
        <v>802.49999999999989</v>
      </c>
      <c r="F25" s="165">
        <v>100.01</v>
      </c>
      <c r="G25" s="165">
        <v>4.5758378019853607</v>
      </c>
      <c r="H25" s="128"/>
      <c r="I25" s="128"/>
      <c r="J25" s="496">
        <v>4973.1032185067434</v>
      </c>
      <c r="K25" s="165">
        <v>100</v>
      </c>
      <c r="L25" s="496">
        <v>4736.7</v>
      </c>
      <c r="M25" s="165">
        <v>100</v>
      </c>
      <c r="N25" s="165">
        <v>4.9908843394503188</v>
      </c>
      <c r="O25" s="112"/>
    </row>
    <row r="26" spans="1:15" ht="8.25" customHeight="1" x14ac:dyDescent="0.25">
      <c r="A26" s="377"/>
      <c r="B26" s="378"/>
      <c r="C26" s="371"/>
      <c r="D26" s="379"/>
      <c r="E26" s="371"/>
      <c r="F26" s="379"/>
      <c r="G26" s="128"/>
      <c r="H26" s="128"/>
      <c r="I26" s="128"/>
      <c r="J26" s="380"/>
      <c r="K26" s="381"/>
      <c r="L26" s="380"/>
      <c r="M26" s="381"/>
      <c r="N26" s="112"/>
      <c r="O26" s="112"/>
    </row>
    <row r="27" spans="1:15" ht="10.5" customHeight="1" x14ac:dyDescent="0.25">
      <c r="A27" s="690" t="s">
        <v>218</v>
      </c>
      <c r="B27" s="690"/>
      <c r="C27" s="690"/>
      <c r="D27" s="690"/>
      <c r="E27" s="690"/>
      <c r="F27" s="690"/>
      <c r="G27" s="690"/>
      <c r="H27" s="690"/>
      <c r="I27" s="690"/>
      <c r="J27" s="690"/>
      <c r="K27" s="690"/>
      <c r="L27" s="690"/>
      <c r="M27" s="690"/>
      <c r="N27" s="690"/>
      <c r="O27" s="690"/>
    </row>
    <row r="28" spans="1:15" ht="10.5" customHeight="1" x14ac:dyDescent="0.25">
      <c r="A28" s="229" t="s">
        <v>217</v>
      </c>
    </row>
    <row r="29" spans="1:15" ht="11.15" customHeight="1" x14ac:dyDescent="0.25">
      <c r="A29" s="690" t="s">
        <v>212</v>
      </c>
      <c r="B29" s="690"/>
      <c r="C29" s="690"/>
      <c r="D29" s="690"/>
      <c r="E29" s="690"/>
      <c r="F29" s="690"/>
      <c r="G29" s="690"/>
      <c r="H29" s="690"/>
      <c r="I29" s="690"/>
      <c r="J29" s="690"/>
      <c r="K29" s="690"/>
      <c r="L29" s="690"/>
      <c r="M29" s="690"/>
      <c r="N29" s="690"/>
      <c r="O29" s="690"/>
    </row>
  </sheetData>
  <mergeCells count="7">
    <mergeCell ref="A29:O29"/>
    <mergeCell ref="A1:O1"/>
    <mergeCell ref="A2:O2"/>
    <mergeCell ref="A3:O3"/>
    <mergeCell ref="C5:H5"/>
    <mergeCell ref="J5:O5"/>
    <mergeCell ref="A27:O27"/>
  </mergeCells>
  <pageMargins left="0.19685039370078741" right="0.31496062992125984" top="0.78740157480314965" bottom="0.23622047244094491" header="0" footer="0"/>
  <pageSetup scale="66" orientation="portrait" r:id="rId1"/>
  <headerFooter alignWithMargins="0"/>
  <drawing r:id="rId2"/>
  <legacyDrawing r:id="rId3"/>
  <oleObjects>
    <mc:AlternateContent xmlns:mc="http://schemas.openxmlformats.org/markup-compatibility/2006">
      <mc:Choice Requires="x14">
        <oleObject progId="Word.Picture.8" shapeId="5122" r:id="rId4">
          <objectPr defaultSize="0" autoPict="0" r:id="rId5">
            <anchor moveWithCells="1" sizeWithCells="1">
              <from>
                <xdr:col>4</xdr:col>
                <xdr:colOff>0</xdr:colOff>
                <xdr:row>28</xdr:row>
                <xdr:rowOff>0</xdr:rowOff>
              </from>
              <to>
                <xdr:col>4</xdr:col>
                <xdr:colOff>0</xdr:colOff>
                <xdr:row>28</xdr:row>
                <xdr:rowOff>50800</xdr:rowOff>
              </to>
            </anchor>
          </objectPr>
        </oleObject>
      </mc:Choice>
      <mc:Fallback>
        <oleObject progId="Word.Picture.8" shapeId="5122"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showGridLines="0" zoomScale="120" zoomScaleNormal="120" zoomScaleSheetLayoutView="140" workbookViewId="0">
      <selection sqref="A1:K1"/>
    </sheetView>
  </sheetViews>
  <sheetFormatPr defaultColWidth="9.81640625" defaultRowHeight="10.5" x14ac:dyDescent="0.25"/>
  <cols>
    <col min="1" max="1" width="25.7265625" style="441" customWidth="1"/>
    <col min="2" max="2" width="1.7265625" style="393" customWidth="1"/>
    <col min="3" max="4" width="10.7265625" style="397" customWidth="1"/>
    <col min="5" max="5" width="14.7265625" style="397" hidden="1" customWidth="1"/>
    <col min="6" max="6" width="1.7265625" style="440" customWidth="1"/>
    <col min="7" max="8" width="10.7265625" style="397" customWidth="1"/>
    <col min="9" max="9" width="1.7265625" style="440" customWidth="1"/>
    <col min="10" max="11" width="10.7265625" style="397" customWidth="1"/>
    <col min="12" max="12" width="11.26953125" style="393" customWidth="1"/>
    <col min="13" max="13" width="13.7265625" style="387" customWidth="1"/>
    <col min="14" max="14" width="17.453125" style="393" customWidth="1"/>
    <col min="15" max="15" width="18" style="393" customWidth="1"/>
    <col min="16" max="16" width="13.1796875" style="393" customWidth="1"/>
    <col min="17" max="18" width="11.26953125" style="393" customWidth="1"/>
    <col min="19" max="19" width="19" style="393" customWidth="1"/>
    <col min="20" max="20" width="13.54296875" style="387" customWidth="1"/>
    <col min="21" max="16384" width="9.81640625" style="387"/>
  </cols>
  <sheetData>
    <row r="1" spans="1:22" ht="11.15" customHeight="1" x14ac:dyDescent="0.25">
      <c r="A1" s="715" t="s">
        <v>0</v>
      </c>
      <c r="B1" s="715"/>
      <c r="C1" s="715"/>
      <c r="D1" s="715"/>
      <c r="E1" s="715"/>
      <c r="F1" s="715"/>
      <c r="G1" s="715"/>
      <c r="H1" s="715"/>
      <c r="I1" s="715"/>
      <c r="J1" s="715"/>
      <c r="K1" s="715"/>
      <c r="L1" s="384"/>
      <c r="M1" s="385"/>
      <c r="N1" s="385"/>
      <c r="O1" s="385"/>
      <c r="P1" s="385"/>
      <c r="Q1" s="385"/>
      <c r="R1" s="386"/>
      <c r="S1" s="387"/>
      <c r="T1" s="388"/>
      <c r="U1" s="388"/>
      <c r="V1" s="388"/>
    </row>
    <row r="2" spans="1:22" ht="11.15" customHeight="1" x14ac:dyDescent="0.25">
      <c r="A2" s="716" t="s">
        <v>150</v>
      </c>
      <c r="B2" s="716"/>
      <c r="C2" s="716"/>
      <c r="D2" s="716"/>
      <c r="E2" s="716"/>
      <c r="F2" s="716"/>
      <c r="G2" s="716"/>
      <c r="H2" s="716"/>
      <c r="I2" s="716"/>
      <c r="J2" s="716"/>
      <c r="K2" s="716"/>
      <c r="L2" s="389"/>
      <c r="M2" s="390"/>
      <c r="N2" s="390"/>
      <c r="O2" s="390"/>
      <c r="P2" s="390"/>
      <c r="Q2" s="390"/>
      <c r="R2" s="384"/>
      <c r="S2" s="385"/>
      <c r="T2" s="391"/>
      <c r="U2" s="391"/>
      <c r="V2" s="391"/>
    </row>
    <row r="3" spans="1:22" ht="11.15" customHeight="1" x14ac:dyDescent="0.25">
      <c r="A3" s="392"/>
      <c r="B3" s="392"/>
      <c r="C3" s="392"/>
      <c r="D3" s="392"/>
      <c r="E3" s="392"/>
      <c r="F3" s="392"/>
      <c r="G3" s="392"/>
      <c r="H3" s="392"/>
      <c r="I3" s="392"/>
      <c r="J3" s="392"/>
      <c r="K3" s="392"/>
      <c r="M3" s="389"/>
    </row>
    <row r="4" spans="1:22" ht="15" customHeight="1" x14ac:dyDescent="0.25">
      <c r="A4" s="394"/>
      <c r="B4" s="394"/>
      <c r="C4" s="717" t="s">
        <v>151</v>
      </c>
      <c r="D4" s="717"/>
      <c r="E4" s="717"/>
      <c r="F4" s="392"/>
      <c r="G4" s="717" t="s">
        <v>152</v>
      </c>
      <c r="H4" s="717"/>
      <c r="I4" s="717"/>
      <c r="J4" s="717"/>
      <c r="K4" s="717"/>
    </row>
    <row r="5" spans="1:22" ht="15" customHeight="1" x14ac:dyDescent="0.25">
      <c r="A5" s="392"/>
      <c r="B5" s="395"/>
      <c r="C5" s="396" t="s">
        <v>192</v>
      </c>
      <c r="D5" s="396" t="s">
        <v>220</v>
      </c>
      <c r="F5" s="398"/>
      <c r="G5" s="718" t="s">
        <v>193</v>
      </c>
      <c r="H5" s="718"/>
      <c r="I5" s="398"/>
      <c r="J5" s="719" t="s">
        <v>153</v>
      </c>
      <c r="K5" s="720"/>
    </row>
    <row r="6" spans="1:22" s="401" customFormat="1" ht="15" customHeight="1" x14ac:dyDescent="0.25">
      <c r="A6" s="399"/>
      <c r="B6" s="400"/>
      <c r="E6" s="402"/>
      <c r="F6" s="403"/>
      <c r="G6" s="404" t="s">
        <v>154</v>
      </c>
      <c r="H6" s="404" t="s">
        <v>155</v>
      </c>
      <c r="I6" s="405"/>
      <c r="J6" s="404" t="s">
        <v>154</v>
      </c>
      <c r="K6" s="404" t="s">
        <v>155</v>
      </c>
      <c r="L6" s="399"/>
      <c r="M6" s="406"/>
      <c r="N6" s="399"/>
      <c r="O6" s="399"/>
      <c r="P6" s="399"/>
      <c r="Q6" s="399"/>
      <c r="R6" s="399"/>
      <c r="S6" s="399"/>
    </row>
    <row r="7" spans="1:22" ht="13" customHeight="1" x14ac:dyDescent="0.25">
      <c r="A7" s="407" t="s">
        <v>146</v>
      </c>
      <c r="B7" s="408"/>
      <c r="C7" s="409">
        <v>2.2712434245989677E-2</v>
      </c>
      <c r="D7" s="409">
        <v>5.3328419668459359E-2</v>
      </c>
      <c r="E7" s="410">
        <v>2.2990445783960256E-2</v>
      </c>
      <c r="F7" s="411"/>
      <c r="G7" s="183">
        <v>18.812000000000001</v>
      </c>
      <c r="H7" s="412">
        <f>G7/G7</f>
        <v>1</v>
      </c>
      <c r="I7" s="413"/>
      <c r="J7" s="183">
        <v>19.735399999999998</v>
      </c>
      <c r="K7" s="412">
        <f>J7/J7</f>
        <v>1</v>
      </c>
      <c r="M7" s="389"/>
    </row>
    <row r="8" spans="1:22" ht="13" customHeight="1" x14ac:dyDescent="0.25">
      <c r="A8" s="414" t="s">
        <v>147</v>
      </c>
      <c r="B8" s="408"/>
      <c r="C8" s="415">
        <v>1.2971494490265911E-4</v>
      </c>
      <c r="D8" s="415">
        <v>3.0773101358350097E-2</v>
      </c>
      <c r="E8" s="415">
        <v>9.7781465084885166E-3</v>
      </c>
      <c r="F8" s="411"/>
      <c r="G8" s="416">
        <v>2972.18</v>
      </c>
      <c r="H8" s="417">
        <f>G7/G8</f>
        <v>6.3293609404544817E-3</v>
      </c>
      <c r="I8" s="413"/>
      <c r="J8" s="418">
        <v>2984</v>
      </c>
      <c r="K8" s="417">
        <f>J7/J8</f>
        <v>6.6137399463806965E-3</v>
      </c>
      <c r="L8" s="419"/>
      <c r="M8" s="389"/>
    </row>
    <row r="9" spans="1:22" ht="13" customHeight="1" x14ac:dyDescent="0.25">
      <c r="A9" s="407" t="s">
        <v>148</v>
      </c>
      <c r="B9" s="408"/>
      <c r="C9" s="409">
        <v>12.823451854929425</v>
      </c>
      <c r="D9" s="409">
        <v>698.93719971321309</v>
      </c>
      <c r="E9" s="410">
        <v>0.44760722163348077</v>
      </c>
      <c r="F9" s="411"/>
      <c r="G9" s="183">
        <v>62.17</v>
      </c>
      <c r="H9" s="412">
        <f>G7/G9</f>
        <v>0.30258967347595306</v>
      </c>
      <c r="I9" s="413"/>
      <c r="J9" s="420">
        <v>22793.3</v>
      </c>
      <c r="K9" s="412">
        <f>J7/J9</f>
        <v>8.6584215537021845E-4</v>
      </c>
      <c r="L9" s="419"/>
      <c r="M9" s="389"/>
    </row>
    <row r="10" spans="1:22" ht="13" customHeight="1" x14ac:dyDescent="0.25">
      <c r="A10" s="414" t="s">
        <v>143</v>
      </c>
      <c r="B10" s="408"/>
      <c r="C10" s="415">
        <v>1.0075318001965039E-2</v>
      </c>
      <c r="D10" s="415">
        <v>3.9020294855668824E-2</v>
      </c>
      <c r="E10" s="415"/>
      <c r="F10" s="411"/>
      <c r="G10" s="416">
        <v>4.0038999999999998</v>
      </c>
      <c r="H10" s="667">
        <f>+G7/G10</f>
        <v>4.6984190414346019</v>
      </c>
      <c r="I10" s="413"/>
      <c r="J10" s="418">
        <v>3.3079999999999998</v>
      </c>
      <c r="K10" s="417">
        <f>J7/J10</f>
        <v>5.9659613059250303</v>
      </c>
      <c r="L10" s="419"/>
      <c r="M10" s="389"/>
    </row>
    <row r="11" spans="1:22" ht="13" customHeight="1" x14ac:dyDescent="0.25">
      <c r="A11" s="421" t="s">
        <v>149</v>
      </c>
      <c r="B11" s="422"/>
      <c r="C11" s="409">
        <v>0.13088867090956602</v>
      </c>
      <c r="D11" s="409">
        <v>0.37625911274731205</v>
      </c>
      <c r="E11" s="410"/>
      <c r="F11" s="411"/>
      <c r="G11" s="183">
        <v>41.25</v>
      </c>
      <c r="H11" s="668">
        <f>+G7/G11</f>
        <v>0.45604848484848487</v>
      </c>
      <c r="I11" s="413"/>
      <c r="J11" s="420">
        <v>18.649000000000001</v>
      </c>
      <c r="K11" s="412">
        <f>J7/J11</f>
        <v>1.058255134323556</v>
      </c>
      <c r="L11" s="419"/>
      <c r="M11" s="389"/>
    </row>
    <row r="12" spans="1:22" ht="13" customHeight="1" x14ac:dyDescent="0.25">
      <c r="A12" s="423" t="s">
        <v>156</v>
      </c>
      <c r="B12" s="422"/>
      <c r="C12" s="415">
        <v>5.2275636334133679E-3</v>
      </c>
      <c r="D12" s="415">
        <v>2.6020121323695911E-2</v>
      </c>
      <c r="E12" s="415"/>
      <c r="F12" s="411"/>
      <c r="G12" s="416">
        <v>661.5</v>
      </c>
      <c r="H12" s="667">
        <f>+G7/G12</f>
        <v>2.8438397581254726E-2</v>
      </c>
      <c r="I12" s="413"/>
      <c r="J12" s="418">
        <v>615.22</v>
      </c>
      <c r="K12" s="417">
        <f>J7/J12</f>
        <v>3.2078606027112246E-2</v>
      </c>
      <c r="L12" s="419"/>
      <c r="M12" s="389"/>
    </row>
    <row r="13" spans="1:22" ht="13" customHeight="1" x14ac:dyDescent="0.25">
      <c r="A13" s="421" t="s">
        <v>144</v>
      </c>
      <c r="B13" s="422"/>
      <c r="C13" s="409">
        <v>2.8497377592888506E-2</v>
      </c>
      <c r="D13" s="409">
        <v>6.8494707402192434E-2</v>
      </c>
      <c r="E13" s="424"/>
      <c r="F13" s="425"/>
      <c r="G13" s="183">
        <v>54.250999999999998</v>
      </c>
      <c r="H13" s="668">
        <f>+G7/G13</f>
        <v>0.34675858509520563</v>
      </c>
      <c r="I13" s="413"/>
      <c r="J13" s="420">
        <v>49.923000000000002</v>
      </c>
      <c r="K13" s="412">
        <f>J7/J13</f>
        <v>0.39531678785329405</v>
      </c>
      <c r="L13" s="419"/>
      <c r="M13" s="389"/>
    </row>
    <row r="14" spans="1:22" ht="13" customHeight="1" thickBot="1" x14ac:dyDescent="0.3">
      <c r="A14" s="426" t="s">
        <v>157</v>
      </c>
      <c r="B14" s="427"/>
      <c r="C14" s="428">
        <v>-3.7591434507254773E-3</v>
      </c>
      <c r="D14" s="428">
        <v>1.9312910314429166E-2</v>
      </c>
      <c r="E14" s="428"/>
      <c r="F14" s="429"/>
      <c r="G14" s="430">
        <v>0.86754410999999998</v>
      </c>
      <c r="H14" s="669">
        <f>+G7/G14</f>
        <v>21.684200011455328</v>
      </c>
      <c r="I14" s="432"/>
      <c r="J14" s="430">
        <v>0.83720713000000002</v>
      </c>
      <c r="K14" s="431">
        <f>J7/J14</f>
        <v>23.5729000540165</v>
      </c>
      <c r="L14" s="419"/>
      <c r="M14" s="389"/>
    </row>
    <row r="15" spans="1:22" ht="11.15" customHeight="1" x14ac:dyDescent="0.25">
      <c r="A15" s="433"/>
      <c r="B15" s="433"/>
      <c r="C15" s="434"/>
      <c r="D15" s="434"/>
      <c r="E15" s="435"/>
      <c r="F15" s="436"/>
      <c r="G15" s="437"/>
      <c r="H15" s="438"/>
      <c r="I15" s="439"/>
      <c r="J15" s="437"/>
      <c r="K15" s="438"/>
      <c r="M15" s="389"/>
    </row>
    <row r="16" spans="1:22" ht="11.15" customHeight="1" x14ac:dyDescent="0.25">
      <c r="A16" s="433"/>
      <c r="B16" s="433"/>
      <c r="C16" s="434"/>
      <c r="D16" s="434"/>
      <c r="E16" s="435"/>
      <c r="F16" s="436"/>
      <c r="G16" s="437"/>
      <c r="H16" s="438"/>
      <c r="I16" s="439"/>
      <c r="J16" s="437"/>
      <c r="K16" s="438"/>
      <c r="M16" s="389"/>
    </row>
    <row r="17" spans="1:20" ht="11.15" customHeight="1" x14ac:dyDescent="0.25">
      <c r="A17" s="714" t="s">
        <v>158</v>
      </c>
      <c r="B17" s="714"/>
      <c r="C17" s="714"/>
      <c r="D17" s="714"/>
      <c r="E17" s="714"/>
      <c r="F17" s="714"/>
      <c r="G17" s="714"/>
      <c r="H17" s="714"/>
      <c r="I17" s="714"/>
      <c r="J17" s="714"/>
      <c r="K17" s="714"/>
    </row>
    <row r="18" spans="1:20" ht="11.15" customHeight="1" x14ac:dyDescent="0.25">
      <c r="A18" s="109"/>
      <c r="B18" s="345"/>
    </row>
    <row r="19" spans="1:20" ht="11.15" customHeight="1" x14ac:dyDescent="0.25"/>
    <row r="20" spans="1:20" ht="11.15" customHeight="1" x14ac:dyDescent="0.25"/>
    <row r="21" spans="1:20" ht="11.15" customHeight="1" x14ac:dyDescent="0.25"/>
    <row r="22" spans="1:20" ht="11.15" customHeight="1" x14ac:dyDescent="0.25"/>
    <row r="23" spans="1:20" ht="11.15" customHeight="1" x14ac:dyDescent="0.25">
      <c r="T23" s="389"/>
    </row>
    <row r="24" spans="1:20" ht="11.15" customHeight="1" x14ac:dyDescent="0.25">
      <c r="T24" s="389"/>
    </row>
    <row r="25" spans="1:20" ht="11.15" customHeight="1" x14ac:dyDescent="0.25">
      <c r="T25" s="389"/>
    </row>
    <row r="26" spans="1:20" ht="11.15" customHeight="1" x14ac:dyDescent="0.25"/>
    <row r="27" spans="1:20" x14ac:dyDescent="0.25">
      <c r="A27" s="442"/>
      <c r="B27" s="443"/>
      <c r="C27" s="444"/>
      <c r="Q27" s="393" t="e">
        <f>+ROUND(((M27/O27)-1)*100,2)-0.1</f>
        <v>#DIV/0!</v>
      </c>
    </row>
    <row r="29" spans="1:20" x14ac:dyDescent="0.25">
      <c r="E29" s="440"/>
    </row>
    <row r="30" spans="1:20" x14ac:dyDescent="0.25">
      <c r="A30" s="442"/>
      <c r="B30" s="443"/>
      <c r="C30" s="444"/>
    </row>
    <row r="31" spans="1:20" x14ac:dyDescent="0.25">
      <c r="A31" s="442"/>
      <c r="B31" s="443"/>
      <c r="C31" s="444"/>
      <c r="M31" s="389"/>
      <c r="Q31" s="393" t="e">
        <f>+ROUND(((M31/O31)-1)*100,1)-0.1</f>
        <v>#DIV/0!</v>
      </c>
    </row>
    <row r="32" spans="1:20" x14ac:dyDescent="0.25">
      <c r="A32" s="442"/>
      <c r="B32" s="443"/>
      <c r="C32" s="444"/>
      <c r="M32" s="389"/>
    </row>
    <row r="33" spans="1:19" x14ac:dyDescent="0.25">
      <c r="A33" s="442"/>
      <c r="B33" s="443"/>
      <c r="C33" s="444"/>
      <c r="M33" s="389"/>
    </row>
    <row r="34" spans="1:19" x14ac:dyDescent="0.25">
      <c r="G34" s="445"/>
      <c r="M34" s="389"/>
      <c r="N34" s="446"/>
      <c r="P34" s="447"/>
      <c r="Q34" s="447"/>
      <c r="R34" s="447"/>
    </row>
    <row r="35" spans="1:19" x14ac:dyDescent="0.25">
      <c r="L35" s="389"/>
      <c r="M35" s="389"/>
      <c r="N35" s="448"/>
      <c r="P35" s="447"/>
      <c r="Q35" s="447"/>
      <c r="R35" s="447"/>
    </row>
    <row r="36" spans="1:19" x14ac:dyDescent="0.25">
      <c r="L36" s="389"/>
      <c r="M36" s="389"/>
      <c r="N36" s="386"/>
      <c r="S36" s="447"/>
    </row>
    <row r="37" spans="1:19" x14ac:dyDescent="0.25">
      <c r="M37" s="389"/>
    </row>
    <row r="38" spans="1:19" x14ac:dyDescent="0.25">
      <c r="G38" s="445"/>
      <c r="M38" s="389"/>
    </row>
    <row r="39" spans="1:19" x14ac:dyDescent="0.25">
      <c r="M39" s="389"/>
      <c r="N39" s="387"/>
      <c r="O39" s="387"/>
      <c r="P39" s="387"/>
      <c r="Q39" s="387"/>
      <c r="R39" s="387"/>
    </row>
    <row r="40" spans="1:19" x14ac:dyDescent="0.25">
      <c r="M40" s="389"/>
      <c r="N40" s="387"/>
      <c r="O40" s="387"/>
      <c r="P40" s="387"/>
      <c r="Q40" s="387"/>
      <c r="R40" s="387"/>
      <c r="S40" s="389"/>
    </row>
    <row r="41" spans="1:19" x14ac:dyDescent="0.25">
      <c r="M41" s="389"/>
      <c r="N41" s="389"/>
      <c r="O41" s="389"/>
      <c r="P41" s="389"/>
      <c r="Q41" s="389"/>
      <c r="R41" s="389"/>
      <c r="S41" s="389"/>
    </row>
    <row r="42" spans="1:19" x14ac:dyDescent="0.25">
      <c r="M42" s="389"/>
      <c r="N42" s="433"/>
      <c r="O42" s="433"/>
      <c r="P42" s="433"/>
      <c r="Q42" s="433"/>
      <c r="R42" s="433"/>
      <c r="S42" s="389"/>
    </row>
    <row r="43" spans="1:19" x14ac:dyDescent="0.25">
      <c r="M43" s="389"/>
      <c r="N43" s="433"/>
      <c r="O43" s="433"/>
      <c r="P43" s="433"/>
      <c r="Q43" s="433"/>
      <c r="R43" s="433"/>
      <c r="S43" s="433"/>
    </row>
    <row r="44" spans="1:19" x14ac:dyDescent="0.25">
      <c r="N44" s="449"/>
      <c r="O44" s="433"/>
      <c r="P44" s="433"/>
      <c r="Q44" s="433"/>
      <c r="R44" s="433"/>
      <c r="S44" s="433"/>
    </row>
    <row r="45" spans="1:19" x14ac:dyDescent="0.25">
      <c r="N45" s="433"/>
      <c r="O45" s="433"/>
      <c r="P45" s="433"/>
      <c r="Q45" s="433"/>
      <c r="R45" s="433"/>
      <c r="S45" s="433"/>
    </row>
    <row r="46" spans="1:19" x14ac:dyDescent="0.25">
      <c r="N46" s="389"/>
      <c r="O46" s="389"/>
      <c r="P46" s="389"/>
      <c r="Q46" s="389"/>
      <c r="R46" s="389"/>
      <c r="S46" s="433"/>
    </row>
    <row r="47" spans="1:19" x14ac:dyDescent="0.25">
      <c r="A47" s="442"/>
      <c r="B47" s="443"/>
      <c r="C47" s="444"/>
      <c r="M47" s="389"/>
      <c r="N47" s="389"/>
      <c r="O47" s="389"/>
      <c r="P47" s="389"/>
      <c r="Q47" s="389"/>
      <c r="R47" s="389"/>
      <c r="S47" s="389"/>
    </row>
    <row r="48" spans="1:19" x14ac:dyDescent="0.25">
      <c r="A48" s="442"/>
      <c r="B48" s="443"/>
      <c r="C48" s="444"/>
      <c r="N48" s="433"/>
      <c r="O48" s="433"/>
      <c r="P48" s="433"/>
      <c r="Q48" s="433"/>
      <c r="R48" s="433"/>
      <c r="S48" s="389"/>
    </row>
    <row r="49" spans="1:19" x14ac:dyDescent="0.25">
      <c r="A49" s="442"/>
      <c r="B49" s="443"/>
      <c r="C49" s="444"/>
      <c r="S49" s="433"/>
    </row>
  </sheetData>
  <mergeCells count="7">
    <mergeCell ref="A17:K17"/>
    <mergeCell ref="A1:K1"/>
    <mergeCell ref="A2:K2"/>
    <mergeCell ref="C4:E4"/>
    <mergeCell ref="G4:K4"/>
    <mergeCell ref="G5:H5"/>
    <mergeCell ref="J5:K5"/>
  </mergeCells>
  <pageMargins left="0.19685039370078741" right="0.31496062992125984" top="0.78740157480314965" bottom="0.23622047244094491" header="0" footer="0"/>
  <pageSetup orientation="portrait" r:id="rId1"/>
  <headerFooter alignWithMargins="0"/>
  <colBreaks count="1" manualBreakCount="1">
    <brk id="18"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5"/>
  <sheetViews>
    <sheetView showGridLines="0" topLeftCell="A34" zoomScale="95" zoomScaleNormal="95" zoomScaleSheetLayoutView="130" workbookViewId="0">
      <selection sqref="A1:H55"/>
    </sheetView>
  </sheetViews>
  <sheetFormatPr defaultColWidth="9.81640625" defaultRowHeight="10.5" x14ac:dyDescent="0.25"/>
  <cols>
    <col min="1" max="1" width="32.26953125" style="2" customWidth="1"/>
    <col min="2" max="2" width="1.7265625" style="3" customWidth="1"/>
    <col min="3" max="3" width="10.81640625" style="4" customWidth="1"/>
    <col min="4" max="5" width="10.7265625" style="4" customWidth="1"/>
    <col min="6" max="6" width="10.54296875" style="4" customWidth="1"/>
    <col min="7" max="7" width="10.7265625" style="7" customWidth="1"/>
    <col min="8" max="8" width="10.7265625" style="6" customWidth="1"/>
    <col min="9" max="16384" width="9.81640625" style="1"/>
  </cols>
  <sheetData>
    <row r="1" spans="1:8" ht="11.15" customHeight="1" x14ac:dyDescent="0.25">
      <c r="A1" s="691" t="s">
        <v>0</v>
      </c>
      <c r="B1" s="691"/>
      <c r="C1" s="691"/>
      <c r="D1" s="691"/>
      <c r="E1" s="691"/>
      <c r="F1" s="691"/>
      <c r="G1" s="691"/>
      <c r="H1" s="691"/>
    </row>
    <row r="2" spans="1:8" ht="11.15" customHeight="1" x14ac:dyDescent="0.25">
      <c r="A2" s="692" t="s">
        <v>1</v>
      </c>
      <c r="B2" s="692"/>
      <c r="C2" s="692"/>
      <c r="D2" s="692"/>
      <c r="E2" s="692"/>
      <c r="F2" s="692"/>
      <c r="G2" s="692"/>
      <c r="H2" s="692"/>
    </row>
    <row r="3" spans="1:8" ht="11.15" customHeight="1" x14ac:dyDescent="0.25">
      <c r="A3" s="693" t="s">
        <v>2</v>
      </c>
      <c r="B3" s="693"/>
      <c r="C3" s="693"/>
      <c r="D3" s="693"/>
      <c r="E3" s="693"/>
      <c r="F3" s="693"/>
      <c r="G3" s="693"/>
      <c r="H3" s="693"/>
    </row>
    <row r="4" spans="1:8" ht="11.15" customHeight="1" x14ac:dyDescent="0.25">
      <c r="D4" s="3"/>
      <c r="E4" s="3"/>
      <c r="F4" s="3"/>
      <c r="G4" s="5"/>
    </row>
    <row r="5" spans="1:8" s="8" customFormat="1" ht="15" customHeight="1" x14ac:dyDescent="0.25">
      <c r="A5" s="9" t="s">
        <v>3</v>
      </c>
      <c r="B5" s="10"/>
      <c r="C5" s="11"/>
      <c r="D5" s="12" t="s">
        <v>206</v>
      </c>
      <c r="E5" s="13" t="s">
        <v>207</v>
      </c>
      <c r="F5" s="14" t="s">
        <v>4</v>
      </c>
      <c r="G5" s="6"/>
      <c r="H5" s="6"/>
    </row>
    <row r="6" spans="1:8" ht="13" customHeight="1" x14ac:dyDescent="0.25">
      <c r="A6" s="15" t="s">
        <v>5</v>
      </c>
      <c r="B6" s="16"/>
      <c r="C6" s="17"/>
      <c r="D6" s="18">
        <v>54166</v>
      </c>
      <c r="E6" s="18">
        <v>96944</v>
      </c>
      <c r="F6" s="19">
        <v>-44.126506024096393</v>
      </c>
      <c r="G6" s="20">
        <v>-42778</v>
      </c>
    </row>
    <row r="7" spans="1:8" ht="13" customHeight="1" x14ac:dyDescent="0.25">
      <c r="A7" s="21" t="s">
        <v>6</v>
      </c>
      <c r="B7" s="16"/>
      <c r="D7" s="22">
        <v>22388</v>
      </c>
      <c r="E7" s="22">
        <v>2160</v>
      </c>
      <c r="F7" s="23" t="s">
        <v>159</v>
      </c>
      <c r="G7" s="20"/>
    </row>
    <row r="8" spans="1:8" ht="13" customHeight="1" x14ac:dyDescent="0.25">
      <c r="A8" s="15" t="s">
        <v>7</v>
      </c>
      <c r="B8" s="16"/>
      <c r="C8" s="17"/>
      <c r="D8" s="18">
        <v>25491</v>
      </c>
      <c r="E8" s="18">
        <v>32316</v>
      </c>
      <c r="F8" s="19">
        <v>-21.119569253620497</v>
      </c>
      <c r="G8" s="20"/>
    </row>
    <row r="9" spans="1:8" ht="13" customHeight="1" x14ac:dyDescent="0.25">
      <c r="A9" s="21" t="s">
        <v>8</v>
      </c>
      <c r="B9" s="16"/>
      <c r="D9" s="22">
        <v>32541</v>
      </c>
      <c r="E9" s="22">
        <v>34840</v>
      </c>
      <c r="F9" s="23">
        <v>-6.5987370838117121</v>
      </c>
      <c r="G9" s="20"/>
    </row>
    <row r="10" spans="1:8" ht="13" customHeight="1" x14ac:dyDescent="0.25">
      <c r="A10" s="644" t="s">
        <v>9</v>
      </c>
      <c r="B10" s="16"/>
      <c r="C10" s="645"/>
      <c r="D10" s="646">
        <v>19902.687999999998</v>
      </c>
      <c r="E10" s="646">
        <v>14928</v>
      </c>
      <c r="F10" s="647">
        <v>33.324544480171483</v>
      </c>
      <c r="G10" s="20"/>
    </row>
    <row r="11" spans="1:8" ht="13" customHeight="1" x14ac:dyDescent="0.25">
      <c r="A11" s="652" t="s">
        <v>201</v>
      </c>
      <c r="B11" s="16"/>
      <c r="C11" s="653"/>
      <c r="D11" s="654">
        <v>28571.312000000002</v>
      </c>
      <c r="E11" s="654">
        <v>0</v>
      </c>
      <c r="F11" s="655" t="s">
        <v>159</v>
      </c>
      <c r="G11" s="20"/>
    </row>
    <row r="12" spans="1:8" ht="13" customHeight="1" x14ac:dyDescent="0.25">
      <c r="A12" s="15" t="s">
        <v>10</v>
      </c>
      <c r="B12" s="16"/>
      <c r="C12" s="17"/>
      <c r="D12" s="18">
        <v>183060</v>
      </c>
      <c r="E12" s="18">
        <v>181188</v>
      </c>
      <c r="F12" s="19">
        <v>1.0331810053646029</v>
      </c>
    </row>
    <row r="13" spans="1:8" ht="13" customHeight="1" x14ac:dyDescent="0.25">
      <c r="A13" s="21" t="s">
        <v>11</v>
      </c>
      <c r="B13" s="16"/>
      <c r="D13" s="22">
        <v>89763.171000000002</v>
      </c>
      <c r="E13" s="22">
        <v>96097</v>
      </c>
      <c r="F13" s="23">
        <v>-6.5910788057899854</v>
      </c>
    </row>
    <row r="14" spans="1:8" ht="13" customHeight="1" x14ac:dyDescent="0.25">
      <c r="A14" s="24" t="s">
        <v>12</v>
      </c>
      <c r="B14" s="16"/>
      <c r="C14" s="17"/>
      <c r="D14" s="18">
        <v>103108</v>
      </c>
      <c r="E14" s="18">
        <v>116712</v>
      </c>
      <c r="F14" s="19">
        <v>-11.656042223593122</v>
      </c>
    </row>
    <row r="15" spans="1:8" ht="13" customHeight="1" x14ac:dyDescent="0.25">
      <c r="A15" s="87" t="s">
        <v>13</v>
      </c>
      <c r="B15" s="25"/>
      <c r="C15" s="649"/>
      <c r="D15" s="650">
        <v>141132</v>
      </c>
      <c r="E15" s="650">
        <v>154093</v>
      </c>
      <c r="F15" s="651">
        <v>-8.4111543029209646</v>
      </c>
      <c r="G15" s="20"/>
    </row>
    <row r="16" spans="1:8" ht="13" customHeight="1" x14ac:dyDescent="0.25">
      <c r="A16" s="151" t="s">
        <v>14</v>
      </c>
      <c r="B16" s="88"/>
      <c r="C16" s="649"/>
      <c r="D16" s="650">
        <v>63728.829000000027</v>
      </c>
      <c r="E16" s="650">
        <v>40451</v>
      </c>
      <c r="F16" s="651">
        <v>57.545744233764374</v>
      </c>
      <c r="G16" s="685"/>
    </row>
    <row r="17" spans="1:8" ht="13" customHeight="1" thickBot="1" x14ac:dyDescent="0.3">
      <c r="A17" s="26" t="s">
        <v>15</v>
      </c>
      <c r="B17" s="27"/>
      <c r="C17" s="28"/>
      <c r="D17" s="29">
        <v>580792</v>
      </c>
      <c r="E17" s="29">
        <v>588541</v>
      </c>
      <c r="F17" s="30">
        <v>-1.3166457392093323</v>
      </c>
    </row>
    <row r="18" spans="1:8" ht="11.15" customHeight="1" x14ac:dyDescent="0.25">
      <c r="D18" s="31"/>
      <c r="E18" s="31"/>
      <c r="F18" s="32"/>
      <c r="G18" s="20"/>
    </row>
    <row r="19" spans="1:8" s="8" customFormat="1" ht="15" customHeight="1" x14ac:dyDescent="0.25">
      <c r="A19" s="33" t="s">
        <v>16</v>
      </c>
      <c r="B19" s="10"/>
      <c r="C19" s="11"/>
      <c r="D19" s="34"/>
      <c r="E19" s="34"/>
      <c r="F19" s="35"/>
      <c r="G19" s="36"/>
      <c r="H19" s="6"/>
    </row>
    <row r="20" spans="1:8" ht="13" customHeight="1" x14ac:dyDescent="0.25">
      <c r="A20" s="21" t="s">
        <v>17</v>
      </c>
      <c r="B20" s="16"/>
      <c r="D20" s="37">
        <v>2499</v>
      </c>
      <c r="E20" s="37">
        <v>2830</v>
      </c>
      <c r="F20" s="38">
        <v>-11.69611307420495</v>
      </c>
      <c r="G20" s="20">
        <v>75254</v>
      </c>
    </row>
    <row r="21" spans="1:8" ht="13" customHeight="1" x14ac:dyDescent="0.25">
      <c r="A21" s="15" t="s">
        <v>202</v>
      </c>
      <c r="B21" s="16"/>
      <c r="C21" s="17"/>
      <c r="D21" s="39">
        <v>9850</v>
      </c>
      <c r="E21" s="39">
        <v>10760</v>
      </c>
      <c r="F21" s="19">
        <v>-8.457249070631967</v>
      </c>
      <c r="G21" s="20">
        <v>12349</v>
      </c>
    </row>
    <row r="22" spans="1:8" ht="13" customHeight="1" x14ac:dyDescent="0.25">
      <c r="A22" s="21" t="s">
        <v>18</v>
      </c>
      <c r="B22" s="16"/>
      <c r="D22" s="40">
        <v>1588</v>
      </c>
      <c r="E22" s="40">
        <v>976</v>
      </c>
      <c r="F22" s="23">
        <v>62.704918032786885</v>
      </c>
    </row>
    <row r="23" spans="1:8" ht="13" customHeight="1" x14ac:dyDescent="0.25">
      <c r="A23" s="644" t="s">
        <v>19</v>
      </c>
      <c r="B23" s="16"/>
      <c r="C23" s="645"/>
      <c r="D23" s="648">
        <v>89654</v>
      </c>
      <c r="E23" s="648">
        <v>90456</v>
      </c>
      <c r="F23" s="647">
        <v>-0.88661890864066839</v>
      </c>
      <c r="G23" s="20"/>
    </row>
    <row r="24" spans="1:8" ht="21" x14ac:dyDescent="0.25">
      <c r="A24" s="652" t="s">
        <v>203</v>
      </c>
      <c r="B24" s="16"/>
      <c r="C24" s="656"/>
      <c r="D24" s="654">
        <v>8515</v>
      </c>
      <c r="E24" s="654">
        <v>0</v>
      </c>
      <c r="F24" s="655" t="s">
        <v>159</v>
      </c>
      <c r="G24" s="20"/>
    </row>
    <row r="25" spans="1:8" ht="13" customHeight="1" x14ac:dyDescent="0.25">
      <c r="A25" s="644" t="s">
        <v>20</v>
      </c>
      <c r="B25" s="16"/>
      <c r="C25" s="645"/>
      <c r="D25" s="648">
        <v>112106</v>
      </c>
      <c r="E25" s="648">
        <v>105022</v>
      </c>
      <c r="F25" s="647">
        <v>6.74525337548324</v>
      </c>
    </row>
    <row r="26" spans="1:8" ht="13" customHeight="1" x14ac:dyDescent="0.25">
      <c r="A26" s="21" t="s">
        <v>21</v>
      </c>
      <c r="B26" s="16"/>
      <c r="D26" s="40">
        <v>117071</v>
      </c>
      <c r="E26" s="40">
        <v>110917</v>
      </c>
      <c r="F26" s="23">
        <v>5.5482928676397592</v>
      </c>
    </row>
    <row r="27" spans="1:8" s="8" customFormat="1" ht="13" customHeight="1" x14ac:dyDescent="0.25">
      <c r="A27" s="644" t="s">
        <v>22</v>
      </c>
      <c r="B27" s="16"/>
      <c r="C27" s="645"/>
      <c r="D27" s="648">
        <v>5600</v>
      </c>
      <c r="E27" s="648">
        <v>5373</v>
      </c>
      <c r="F27" s="647">
        <v>4.2248278429182884</v>
      </c>
      <c r="G27" s="6"/>
      <c r="H27" s="3"/>
    </row>
    <row r="28" spans="1:8" s="8" customFormat="1" ht="13" customHeight="1" x14ac:dyDescent="0.25">
      <c r="A28" s="652" t="s">
        <v>23</v>
      </c>
      <c r="B28" s="677"/>
      <c r="C28" s="656"/>
      <c r="D28" s="654">
        <v>23105</v>
      </c>
      <c r="E28" s="654">
        <v>30317</v>
      </c>
      <c r="F28" s="655">
        <v>-23.788633439984164</v>
      </c>
      <c r="G28" s="43">
        <v>-7212</v>
      </c>
      <c r="H28" s="3"/>
    </row>
    <row r="29" spans="1:8" ht="13" customHeight="1" x14ac:dyDescent="0.25">
      <c r="A29" s="352" t="s">
        <v>24</v>
      </c>
      <c r="C29" s="678"/>
      <c r="D29" s="646">
        <v>257882</v>
      </c>
      <c r="E29" s="646">
        <v>251629</v>
      </c>
      <c r="F29" s="647">
        <v>2.4850076898926599</v>
      </c>
    </row>
    <row r="30" spans="1:8" ht="13" customHeight="1" x14ac:dyDescent="0.25">
      <c r="A30" s="672" t="s">
        <v>25</v>
      </c>
      <c r="B30" s="673"/>
      <c r="C30" s="674"/>
      <c r="D30" s="675">
        <v>322910</v>
      </c>
      <c r="E30" s="675">
        <v>336912</v>
      </c>
      <c r="F30" s="676">
        <v>-4.1559813838628497</v>
      </c>
      <c r="G30" s="20"/>
    </row>
    <row r="31" spans="1:8" ht="13" customHeight="1" thickBot="1" x14ac:dyDescent="0.3">
      <c r="A31" s="26" t="s">
        <v>26</v>
      </c>
      <c r="B31" s="27"/>
      <c r="C31" s="28"/>
      <c r="D31" s="29">
        <v>580792</v>
      </c>
      <c r="E31" s="29">
        <v>588541</v>
      </c>
      <c r="F31" s="30">
        <v>-1.3166457392093323</v>
      </c>
    </row>
    <row r="32" spans="1:8" ht="11.15" customHeight="1" x14ac:dyDescent="0.25">
      <c r="A32" s="44"/>
      <c r="B32" s="45"/>
      <c r="C32" s="16"/>
      <c r="D32" s="46"/>
      <c r="E32" s="47"/>
      <c r="F32" s="46"/>
    </row>
    <row r="33" spans="1:8" s="8" customFormat="1" ht="18.75" customHeight="1" x14ac:dyDescent="0.25">
      <c r="A33" s="48"/>
      <c r="B33" s="49"/>
      <c r="C33" s="696" t="s">
        <v>190</v>
      </c>
      <c r="D33" s="696"/>
      <c r="E33" s="49"/>
      <c r="F33" s="50"/>
      <c r="G33" s="51"/>
      <c r="H33" s="52"/>
    </row>
    <row r="34" spans="1:8" s="8" customFormat="1" ht="15" customHeight="1" x14ac:dyDescent="0.25">
      <c r="A34" s="33" t="s">
        <v>27</v>
      </c>
      <c r="B34" s="54"/>
      <c r="C34" s="55" t="s">
        <v>28</v>
      </c>
      <c r="D34" s="55" t="s">
        <v>29</v>
      </c>
      <c r="E34" s="49"/>
      <c r="F34" s="49"/>
      <c r="G34" s="53"/>
      <c r="H34" s="56"/>
    </row>
    <row r="35" spans="1:8" ht="13" customHeight="1" x14ac:dyDescent="0.25">
      <c r="A35" s="48" t="s">
        <v>30</v>
      </c>
      <c r="B35" s="49"/>
      <c r="C35" s="57"/>
      <c r="D35" s="58"/>
      <c r="E35" s="59"/>
      <c r="F35" s="59"/>
      <c r="G35" s="60"/>
      <c r="H35" s="61"/>
    </row>
    <row r="36" spans="1:8" ht="13" customHeight="1" x14ac:dyDescent="0.25">
      <c r="A36" s="62" t="s">
        <v>31</v>
      </c>
      <c r="B36" s="63"/>
      <c r="C36" s="64">
        <v>0.49967029552203118</v>
      </c>
      <c r="D36" s="64">
        <v>8.0956499425620485E-2</v>
      </c>
      <c r="E36" s="59"/>
      <c r="F36" s="59"/>
      <c r="G36" s="60"/>
      <c r="H36" s="65"/>
    </row>
    <row r="37" spans="1:8" ht="13" customHeight="1" x14ac:dyDescent="0.25">
      <c r="A37" s="66" t="s">
        <v>32</v>
      </c>
      <c r="B37" s="63"/>
      <c r="C37" s="67">
        <v>9.1924229401442806E-3</v>
      </c>
      <c r="D37" s="67">
        <v>3.0160470838666614E-2</v>
      </c>
      <c r="E37" s="59"/>
      <c r="F37" s="59"/>
      <c r="G37" s="60"/>
      <c r="H37" s="65"/>
    </row>
    <row r="38" spans="1:8" ht="13" customHeight="1" x14ac:dyDescent="0.25">
      <c r="A38" s="62" t="s">
        <v>33</v>
      </c>
      <c r="B38" s="63"/>
      <c r="C38" s="64">
        <v>0.17016358879824936</v>
      </c>
      <c r="D38" s="64">
        <v>1.7500000000000002E-2</v>
      </c>
      <c r="E38" s="59"/>
      <c r="F38" s="59"/>
      <c r="G38" s="60"/>
      <c r="H38" s="65"/>
    </row>
    <row r="39" spans="1:8" ht="13" customHeight="1" x14ac:dyDescent="0.25">
      <c r="A39" s="66" t="s">
        <v>34</v>
      </c>
      <c r="B39" s="63"/>
      <c r="C39" s="67">
        <v>1.0679473582986468E-2</v>
      </c>
      <c r="D39" s="67">
        <v>5.489233809111875E-2</v>
      </c>
      <c r="E39" s="59"/>
      <c r="F39" s="59"/>
      <c r="G39" s="60"/>
      <c r="H39" s="65"/>
    </row>
    <row r="40" spans="1:8" ht="13" customHeight="1" x14ac:dyDescent="0.25">
      <c r="A40" s="62" t="s">
        <v>35</v>
      </c>
      <c r="B40" s="63"/>
      <c r="C40" s="64">
        <v>1.0736270532793854E-3</v>
      </c>
      <c r="D40" s="64">
        <v>0.36749999999999999</v>
      </c>
      <c r="E40" s="59"/>
      <c r="F40" s="59"/>
      <c r="G40" s="53"/>
      <c r="H40" s="65"/>
    </row>
    <row r="41" spans="1:8" s="8" customFormat="1" ht="13" customHeight="1" x14ac:dyDescent="0.25">
      <c r="A41" s="66" t="s">
        <v>36</v>
      </c>
      <c r="B41" s="63"/>
      <c r="C41" s="67">
        <v>0.27611706739786868</v>
      </c>
      <c r="D41" s="67">
        <v>6.8542514201109794E-2</v>
      </c>
      <c r="E41" s="59"/>
      <c r="F41" s="59"/>
      <c r="G41" s="60"/>
      <c r="H41" s="65"/>
    </row>
    <row r="42" spans="1:8" s="8" customFormat="1" ht="13" customHeight="1" x14ac:dyDescent="0.25">
      <c r="A42" s="68" t="s">
        <v>37</v>
      </c>
      <c r="B42" s="69"/>
      <c r="C42" s="70">
        <v>3.3303081568175477E-2</v>
      </c>
      <c r="D42" s="70">
        <v>5.5477251114141743E-2</v>
      </c>
      <c r="E42" s="59"/>
      <c r="F42" s="59"/>
      <c r="G42" s="60"/>
      <c r="H42" s="65"/>
    </row>
    <row r="43" spans="1:8" s="8" customFormat="1" ht="13" customHeight="1" thickBot="1" x14ac:dyDescent="0.3">
      <c r="A43" s="71" t="s">
        <v>38</v>
      </c>
      <c r="B43" s="72"/>
      <c r="C43" s="73">
        <v>1</v>
      </c>
      <c r="D43" s="73">
        <v>6.5643450297597591E-2</v>
      </c>
      <c r="E43" s="59"/>
      <c r="F43" s="59"/>
      <c r="G43" s="60"/>
      <c r="H43" s="65"/>
    </row>
    <row r="44" spans="1:8" s="8" customFormat="1" ht="11.15" customHeight="1" x14ac:dyDescent="0.25">
      <c r="A44" s="74"/>
      <c r="B44" s="49"/>
      <c r="C44" s="75"/>
      <c r="D44" s="76"/>
      <c r="E44" s="59"/>
      <c r="F44" s="59"/>
      <c r="G44" s="60"/>
      <c r="H44" s="51"/>
    </row>
    <row r="45" spans="1:8" s="8" customFormat="1" ht="13" customHeight="1" x14ac:dyDescent="0.25">
      <c r="A45" s="48" t="s">
        <v>39</v>
      </c>
      <c r="B45" s="49"/>
      <c r="C45" s="77">
        <v>0.86045358623970936</v>
      </c>
      <c r="D45" s="76"/>
      <c r="E45" s="59"/>
      <c r="F45" s="59"/>
      <c r="G45" s="60"/>
      <c r="H45" s="65"/>
    </row>
    <row r="46" spans="1:8" s="8" customFormat="1" ht="13" customHeight="1" thickBot="1" x14ac:dyDescent="0.3">
      <c r="A46" s="71" t="s">
        <v>40</v>
      </c>
      <c r="B46" s="72"/>
      <c r="C46" s="78">
        <v>0.1395464137602907</v>
      </c>
      <c r="D46" s="76"/>
      <c r="E46" s="59"/>
      <c r="F46" s="59"/>
      <c r="G46" s="60"/>
      <c r="H46" s="65"/>
    </row>
    <row r="47" spans="1:8" s="8" customFormat="1" ht="11.15" customHeight="1" x14ac:dyDescent="0.25">
      <c r="A47" s="79"/>
      <c r="B47" s="49"/>
      <c r="C47" s="59"/>
      <c r="D47" s="59"/>
      <c r="E47" s="59"/>
      <c r="F47" s="59"/>
      <c r="G47" s="60"/>
      <c r="H47" s="60"/>
    </row>
    <row r="48" spans="1:8" s="8" customFormat="1" ht="11.15" customHeight="1" x14ac:dyDescent="0.25">
      <c r="A48" s="79"/>
      <c r="B48" s="49"/>
      <c r="C48" s="59"/>
      <c r="D48" s="59"/>
      <c r="E48" s="59"/>
      <c r="F48" s="59"/>
      <c r="G48" s="60"/>
      <c r="H48" s="60"/>
    </row>
    <row r="49" spans="1:8" s="8" customFormat="1" ht="15" customHeight="1" x14ac:dyDescent="0.25">
      <c r="A49" s="9" t="s">
        <v>41</v>
      </c>
      <c r="B49" s="80"/>
      <c r="C49" s="81">
        <v>2018</v>
      </c>
      <c r="D49" s="81">
        <v>2019</v>
      </c>
      <c r="E49" s="81">
        <v>2020</v>
      </c>
      <c r="F49" s="81">
        <v>2021</v>
      </c>
      <c r="G49" s="81">
        <v>2022</v>
      </c>
      <c r="H49" s="81" t="s">
        <v>42</v>
      </c>
    </row>
    <row r="50" spans="1:8" s="84" customFormat="1" ht="13" customHeight="1" thickBot="1" x14ac:dyDescent="0.3">
      <c r="A50" s="82" t="s">
        <v>43</v>
      </c>
      <c r="B50" s="83"/>
      <c r="C50" s="78">
        <v>6.8151788116282155E-2</v>
      </c>
      <c r="D50" s="78">
        <v>0.10507638523775568</v>
      </c>
      <c r="E50" s="78">
        <v>9.1007364378853151E-2</v>
      </c>
      <c r="F50" s="78">
        <v>9.4348393049506207E-2</v>
      </c>
      <c r="G50" s="78">
        <v>1.7828350502805391E-2</v>
      </c>
      <c r="H50" s="78">
        <v>0.62358771871479735</v>
      </c>
    </row>
    <row r="51" spans="1:8" s="84" customFormat="1" x14ac:dyDescent="0.25">
      <c r="A51" s="85"/>
      <c r="B51" s="86"/>
      <c r="C51" s="77"/>
      <c r="D51" s="77"/>
      <c r="E51" s="77"/>
      <c r="F51" s="77"/>
      <c r="G51" s="77"/>
      <c r="H51" s="77"/>
    </row>
    <row r="52" spans="1:8" s="8" customFormat="1" ht="11.15" customHeight="1" x14ac:dyDescent="0.25">
      <c r="A52" s="681" t="s">
        <v>213</v>
      </c>
      <c r="B52" s="681"/>
      <c r="C52" s="681"/>
      <c r="D52" s="681"/>
      <c r="E52" s="681"/>
      <c r="F52" s="681"/>
      <c r="G52" s="681"/>
      <c r="H52" s="681"/>
    </row>
    <row r="53" spans="1:8" ht="11.15" customHeight="1" x14ac:dyDescent="0.25">
      <c r="A53" s="698" t="s">
        <v>214</v>
      </c>
      <c r="B53" s="698"/>
      <c r="C53" s="698"/>
      <c r="D53" s="698"/>
      <c r="E53" s="698"/>
      <c r="F53" s="698"/>
      <c r="G53" s="698"/>
      <c r="H53" s="698"/>
    </row>
    <row r="54" spans="1:8" ht="11.15" customHeight="1" x14ac:dyDescent="0.25">
      <c r="A54" s="697" t="s">
        <v>208</v>
      </c>
      <c r="B54" s="697"/>
      <c r="C54" s="697"/>
      <c r="D54" s="697"/>
      <c r="E54" s="697"/>
      <c r="F54" s="697"/>
    </row>
    <row r="55" spans="1:8" s="8" customFormat="1" ht="11.15" customHeight="1" x14ac:dyDescent="0.25">
      <c r="A55" s="695" t="s">
        <v>209</v>
      </c>
      <c r="B55" s="695"/>
      <c r="C55" s="695"/>
      <c r="D55" s="695"/>
      <c r="E55" s="695"/>
      <c r="F55" s="695"/>
      <c r="G55" s="695"/>
      <c r="H55" s="695"/>
    </row>
  </sheetData>
  <mergeCells count="7">
    <mergeCell ref="A55:H55"/>
    <mergeCell ref="A1:H1"/>
    <mergeCell ref="A2:H2"/>
    <mergeCell ref="A3:H3"/>
    <mergeCell ref="C33:D33"/>
    <mergeCell ref="A54:F54"/>
    <mergeCell ref="A53:H53"/>
  </mergeCells>
  <pageMargins left="0.19685039370078741" right="0.31496062992125984" top="0.78740157480314965" bottom="0.23622047244094491" header="0" footer="0"/>
  <pageSetup orientation="portrait" r:id="rId1"/>
  <headerFooter alignWithMargins="0"/>
  <drawing r:id="rId2"/>
  <legacyDrawing r:id="rId3"/>
  <oleObjects>
    <mc:AlternateContent xmlns:mc="http://schemas.openxmlformats.org/markup-compatibility/2006">
      <mc:Choice Requires="x14">
        <oleObject progId="Word.Picture.8" shapeId="30721" r:id="rId4">
          <objectPr defaultSize="0" autoPict="0" r:id="rId5">
            <anchor moveWithCells="1" sizeWithCells="1">
              <from>
                <xdr:col>6</xdr:col>
                <xdr:colOff>0</xdr:colOff>
                <xdr:row>39</xdr:row>
                <xdr:rowOff>0</xdr:rowOff>
              </from>
              <to>
                <xdr:col>6</xdr:col>
                <xdr:colOff>0</xdr:colOff>
                <xdr:row>39</xdr:row>
                <xdr:rowOff>0</xdr:rowOff>
              </to>
            </anchor>
          </objectPr>
        </oleObject>
      </mc:Choice>
      <mc:Fallback>
        <oleObject progId="Word.Picture.8" shapeId="30721"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59"/>
  <sheetViews>
    <sheetView showGridLines="0" view="pageBreakPreview" topLeftCell="A21" zoomScale="84" zoomScaleSheetLayoutView="84" workbookViewId="0">
      <selection activeCell="L52" sqref="L52"/>
    </sheetView>
  </sheetViews>
  <sheetFormatPr defaultColWidth="9.81640625" defaultRowHeight="15.5" outlineLevelRow="1" x14ac:dyDescent="0.35"/>
  <cols>
    <col min="1" max="1" width="49.26953125" style="240" customWidth="1"/>
    <col min="2" max="2" width="1.453125" style="244" customWidth="1"/>
    <col min="3" max="5" width="10.7265625" style="240" customWidth="1"/>
    <col min="6" max="6" width="15.1796875" style="240" customWidth="1"/>
    <col min="7" max="7" width="49.453125" style="240" customWidth="1"/>
    <col min="8" max="10" width="10.7265625" style="240" customWidth="1"/>
    <col min="11" max="11" width="12" style="240" customWidth="1"/>
    <col min="12" max="16384" width="9.81640625" style="240"/>
  </cols>
  <sheetData>
    <row r="1" spans="1:15" ht="36" customHeight="1" x14ac:dyDescent="0.4">
      <c r="A1" s="700" t="s">
        <v>0</v>
      </c>
      <c r="B1" s="700"/>
      <c r="C1" s="700"/>
      <c r="D1" s="700"/>
      <c r="E1" s="700"/>
      <c r="G1" s="241"/>
      <c r="H1" s="241"/>
      <c r="I1" s="241"/>
    </row>
    <row r="2" spans="1:15" ht="15" customHeight="1" x14ac:dyDescent="0.4">
      <c r="A2" s="701" t="s">
        <v>44</v>
      </c>
      <c r="B2" s="701"/>
      <c r="C2" s="701"/>
      <c r="D2" s="701"/>
      <c r="E2" s="701"/>
      <c r="F2" s="242"/>
      <c r="G2" s="243"/>
      <c r="H2" s="243"/>
      <c r="I2" s="243"/>
    </row>
    <row r="3" spans="1:15" ht="15" customHeight="1" x14ac:dyDescent="0.4">
      <c r="A3" s="702" t="s">
        <v>90</v>
      </c>
      <c r="B3" s="702"/>
      <c r="C3" s="702"/>
      <c r="D3" s="702"/>
      <c r="E3" s="702"/>
      <c r="F3" s="242"/>
      <c r="G3" s="243"/>
      <c r="H3" s="243"/>
      <c r="I3" s="243"/>
    </row>
    <row r="4" spans="1:15" ht="18" x14ac:dyDescent="0.4">
      <c r="A4" s="703"/>
      <c r="B4" s="703"/>
      <c r="C4" s="703"/>
      <c r="D4" s="703"/>
      <c r="E4" s="703"/>
      <c r="F4" s="242"/>
      <c r="G4" s="242"/>
      <c r="H4" s="242"/>
      <c r="I4" s="242"/>
      <c r="J4" s="242"/>
      <c r="K4" s="242"/>
      <c r="L4" s="244"/>
    </row>
    <row r="5" spans="1:15" x14ac:dyDescent="0.35">
      <c r="A5" s="245"/>
      <c r="B5" s="246"/>
      <c r="C5" s="245"/>
      <c r="D5" s="245"/>
      <c r="E5" s="245"/>
      <c r="F5" s="246"/>
      <c r="G5" s="247"/>
      <c r="H5" s="247"/>
      <c r="I5" s="247"/>
    </row>
    <row r="6" spans="1:15" ht="19.5" x14ac:dyDescent="0.45">
      <c r="A6" s="249"/>
      <c r="B6" s="249"/>
      <c r="C6" s="704">
        <v>2018</v>
      </c>
      <c r="D6" s="704"/>
      <c r="E6" s="704"/>
      <c r="F6" s="244"/>
      <c r="G6" s="250"/>
      <c r="H6" s="699">
        <v>2017</v>
      </c>
      <c r="I6" s="699"/>
      <c r="J6" s="699"/>
    </row>
    <row r="7" spans="1:15" ht="15.75" hidden="1" customHeight="1" x14ac:dyDescent="0.35">
      <c r="A7" s="249"/>
      <c r="B7" s="249"/>
      <c r="C7" s="643"/>
      <c r="D7" s="643"/>
      <c r="E7" s="643"/>
      <c r="F7" s="244"/>
      <c r="G7" s="250"/>
    </row>
    <row r="8" spans="1:15" ht="31" x14ac:dyDescent="0.35">
      <c r="A8" s="252"/>
      <c r="B8" s="253"/>
      <c r="C8" s="254" t="s">
        <v>196</v>
      </c>
      <c r="D8" s="255" t="s">
        <v>92</v>
      </c>
      <c r="E8" s="254" t="s">
        <v>197</v>
      </c>
      <c r="F8" s="256"/>
      <c r="H8" s="254" t="s">
        <v>198</v>
      </c>
      <c r="I8" s="254" t="s">
        <v>144</v>
      </c>
      <c r="J8" s="254" t="s">
        <v>199</v>
      </c>
    </row>
    <row r="9" spans="1:15" x14ac:dyDescent="0.35">
      <c r="A9" s="257" t="s">
        <v>94</v>
      </c>
      <c r="B9" s="257"/>
      <c r="C9" s="258">
        <v>118371</v>
      </c>
      <c r="D9" s="258"/>
      <c r="E9" s="258">
        <f t="shared" ref="E9:E30" si="0">+C9+D9</f>
        <v>118371</v>
      </c>
      <c r="G9" s="257" t="s">
        <v>94</v>
      </c>
      <c r="H9" s="258">
        <v>114648</v>
      </c>
      <c r="I9" s="258">
        <v>4898.8959999999997</v>
      </c>
      <c r="J9" s="258">
        <f>+H9-I9</f>
        <v>109749.10400000001</v>
      </c>
    </row>
    <row r="10" spans="1:15" x14ac:dyDescent="0.35">
      <c r="A10" s="259" t="s">
        <v>50</v>
      </c>
      <c r="B10" s="257"/>
      <c r="C10" s="260">
        <v>73735</v>
      </c>
      <c r="D10" s="260"/>
      <c r="E10" s="260">
        <f t="shared" si="0"/>
        <v>73735</v>
      </c>
      <c r="G10" s="259" t="s">
        <v>50</v>
      </c>
      <c r="H10" s="260">
        <v>73130</v>
      </c>
      <c r="I10" s="260">
        <v>2989.1010000000001</v>
      </c>
      <c r="J10" s="260">
        <f t="shared" ref="J10:J28" si="1">+H10-I10</f>
        <v>70140.899000000005</v>
      </c>
      <c r="N10" s="240">
        <v>73356</v>
      </c>
      <c r="O10" s="256">
        <f>+C10-N10</f>
        <v>379</v>
      </c>
    </row>
    <row r="11" spans="1:15" x14ac:dyDescent="0.35">
      <c r="A11" s="259" t="s">
        <v>51</v>
      </c>
      <c r="B11" s="257"/>
      <c r="C11" s="260">
        <f>C9-C10</f>
        <v>44636</v>
      </c>
      <c r="D11" s="260"/>
      <c r="E11" s="260">
        <f t="shared" si="0"/>
        <v>44636</v>
      </c>
      <c r="G11" s="259" t="s">
        <v>51</v>
      </c>
      <c r="H11" s="260">
        <v>41518</v>
      </c>
      <c r="I11" s="260">
        <f>I9-I10</f>
        <v>1909.7949999999996</v>
      </c>
      <c r="J11" s="260">
        <f t="shared" si="1"/>
        <v>39608.205000000002</v>
      </c>
    </row>
    <row r="12" spans="1:15" x14ac:dyDescent="0.35">
      <c r="A12" s="261" t="s">
        <v>52</v>
      </c>
      <c r="B12" s="262"/>
      <c r="C12" s="258">
        <v>5789</v>
      </c>
      <c r="D12" s="258"/>
      <c r="E12" s="258">
        <f t="shared" si="0"/>
        <v>5789</v>
      </c>
      <c r="G12" s="261" t="s">
        <v>52</v>
      </c>
      <c r="H12" s="258">
        <v>3895</v>
      </c>
      <c r="I12" s="258">
        <v>324.95999999999998</v>
      </c>
      <c r="J12" s="258">
        <f t="shared" si="1"/>
        <v>3570.04</v>
      </c>
    </row>
    <row r="13" spans="1:15" x14ac:dyDescent="0.35">
      <c r="A13" s="261" t="s">
        <v>53</v>
      </c>
      <c r="B13" s="262"/>
      <c r="C13" s="258">
        <v>28563</v>
      </c>
      <c r="D13" s="258"/>
      <c r="E13" s="258">
        <f t="shared" si="0"/>
        <v>28563</v>
      </c>
      <c r="G13" s="261" t="s">
        <v>53</v>
      </c>
      <c r="H13" s="258">
        <v>27920</v>
      </c>
      <c r="I13" s="258">
        <v>1403.521</v>
      </c>
      <c r="J13" s="258">
        <f t="shared" si="1"/>
        <v>26516.478999999999</v>
      </c>
    </row>
    <row r="14" spans="1:15" outlineLevel="1" x14ac:dyDescent="0.35">
      <c r="A14" s="263" t="s">
        <v>54</v>
      </c>
      <c r="B14" s="257"/>
      <c r="C14" s="258">
        <v>-85</v>
      </c>
      <c r="D14" s="258"/>
      <c r="E14" s="258">
        <f>+C14+D14</f>
        <v>-85</v>
      </c>
      <c r="G14" s="263" t="s">
        <v>54</v>
      </c>
      <c r="H14" s="258">
        <v>-6</v>
      </c>
      <c r="I14" s="258">
        <v>0</v>
      </c>
      <c r="J14" s="258">
        <f t="shared" si="1"/>
        <v>-6</v>
      </c>
    </row>
    <row r="15" spans="1:15" outlineLevel="1" x14ac:dyDescent="0.35">
      <c r="A15" s="263" t="s">
        <v>55</v>
      </c>
      <c r="B15" s="257"/>
      <c r="C15" s="258">
        <v>207</v>
      </c>
      <c r="D15" s="258"/>
      <c r="E15" s="258">
        <f>+C15+D15</f>
        <v>207</v>
      </c>
      <c r="G15" s="263" t="s">
        <v>55</v>
      </c>
      <c r="H15" s="258">
        <v>312</v>
      </c>
      <c r="I15" s="258">
        <v>35.918999999999997</v>
      </c>
      <c r="J15" s="258">
        <f t="shared" si="1"/>
        <v>276.08100000000002</v>
      </c>
    </row>
    <row r="16" spans="1:15" x14ac:dyDescent="0.35">
      <c r="A16" s="263" t="s">
        <v>95</v>
      </c>
      <c r="B16" s="240"/>
      <c r="C16" s="258">
        <f>+C15-C14</f>
        <v>292</v>
      </c>
      <c r="D16" s="258">
        <f>+D15-D14</f>
        <v>0</v>
      </c>
      <c r="E16" s="258">
        <f>+C16+D16</f>
        <v>292</v>
      </c>
      <c r="G16" s="263" t="s">
        <v>95</v>
      </c>
      <c r="H16" s="258">
        <v>318</v>
      </c>
      <c r="I16" s="258">
        <f>+I15-I14</f>
        <v>35.918999999999997</v>
      </c>
      <c r="J16" s="258">
        <f t="shared" si="1"/>
        <v>282.08100000000002</v>
      </c>
    </row>
    <row r="17" spans="1:11" s="267" customFormat="1" x14ac:dyDescent="0.35">
      <c r="A17" s="264" t="s">
        <v>71</v>
      </c>
      <c r="B17" s="265"/>
      <c r="C17" s="266">
        <f>C11-C12-C13-C16</f>
        <v>9992</v>
      </c>
      <c r="D17" s="266">
        <f>-D16</f>
        <v>0</v>
      </c>
      <c r="E17" s="266">
        <f t="shared" si="0"/>
        <v>9992</v>
      </c>
      <c r="G17" s="264" t="s">
        <v>71</v>
      </c>
      <c r="H17" s="266">
        <f>H11-H12-H13-H16</f>
        <v>9385</v>
      </c>
      <c r="I17" s="266">
        <f>I11-I12-I13-I16</f>
        <v>145.39499999999964</v>
      </c>
      <c r="J17" s="266">
        <f t="shared" si="1"/>
        <v>9239.6049999999996</v>
      </c>
    </row>
    <row r="18" spans="1:11" x14ac:dyDescent="0.35">
      <c r="A18" s="268" t="s">
        <v>58</v>
      </c>
      <c r="B18" s="261"/>
      <c r="C18" s="269">
        <v>391</v>
      </c>
      <c r="D18" s="269"/>
      <c r="E18" s="269">
        <f t="shared" si="0"/>
        <v>391</v>
      </c>
      <c r="F18" s="670">
        <f>+E18+E15</f>
        <v>598</v>
      </c>
      <c r="G18" s="268" t="s">
        <v>58</v>
      </c>
      <c r="H18" s="269">
        <v>-28161</v>
      </c>
      <c r="I18" s="269">
        <v>0</v>
      </c>
      <c r="J18" s="269">
        <f t="shared" si="1"/>
        <v>-28161</v>
      </c>
      <c r="K18" s="670">
        <f>+J18+J15</f>
        <v>-27884.919000000002</v>
      </c>
    </row>
    <row r="19" spans="1:11" x14ac:dyDescent="0.35">
      <c r="A19" s="262" t="s">
        <v>96</v>
      </c>
      <c r="B19" s="262"/>
      <c r="C19" s="270">
        <v>2334</v>
      </c>
      <c r="D19" s="270"/>
      <c r="E19" s="270">
        <f t="shared" si="0"/>
        <v>2334</v>
      </c>
      <c r="G19" s="262" t="s">
        <v>96</v>
      </c>
      <c r="H19" s="270">
        <v>2734</v>
      </c>
      <c r="I19" s="270">
        <v>-12.016</v>
      </c>
      <c r="J19" s="270">
        <f t="shared" si="1"/>
        <v>2746.0160000000001</v>
      </c>
    </row>
    <row r="20" spans="1:11" x14ac:dyDescent="0.35">
      <c r="A20" s="271" t="s">
        <v>97</v>
      </c>
      <c r="B20" s="262"/>
      <c r="C20" s="269">
        <v>748</v>
      </c>
      <c r="D20" s="269"/>
      <c r="E20" s="269">
        <f t="shared" si="0"/>
        <v>748</v>
      </c>
      <c r="G20" s="271" t="s">
        <v>97</v>
      </c>
      <c r="H20" s="269">
        <v>443</v>
      </c>
      <c r="I20" s="269">
        <v>20.89</v>
      </c>
      <c r="J20" s="269">
        <f t="shared" si="1"/>
        <v>422.11</v>
      </c>
    </row>
    <row r="21" spans="1:11" x14ac:dyDescent="0.35">
      <c r="A21" s="262" t="s">
        <v>98</v>
      </c>
      <c r="B21" s="262"/>
      <c r="C21" s="258">
        <f>+C19-C20</f>
        <v>1586</v>
      </c>
      <c r="D21" s="258">
        <f>+SUM(D19:D20)</f>
        <v>0</v>
      </c>
      <c r="E21" s="258">
        <f t="shared" si="0"/>
        <v>1586</v>
      </c>
      <c r="G21" s="262" t="s">
        <v>98</v>
      </c>
      <c r="H21" s="258">
        <f>+H19-H20</f>
        <v>2291</v>
      </c>
      <c r="I21" s="258">
        <f>+I19-I20</f>
        <v>-32.905999999999999</v>
      </c>
      <c r="J21" s="258">
        <f t="shared" si="1"/>
        <v>2323.9059999999999</v>
      </c>
    </row>
    <row r="22" spans="1:11" x14ac:dyDescent="0.35">
      <c r="A22" s="272" t="s">
        <v>99</v>
      </c>
      <c r="B22" s="262"/>
      <c r="C22" s="270">
        <v>3310</v>
      </c>
      <c r="D22" s="270"/>
      <c r="E22" s="270">
        <f t="shared" si="0"/>
        <v>3310</v>
      </c>
      <c r="G22" s="272" t="s">
        <v>99</v>
      </c>
      <c r="H22" s="270">
        <v>-771</v>
      </c>
      <c r="I22" s="270">
        <v>-13.183</v>
      </c>
      <c r="J22" s="270">
        <f t="shared" si="1"/>
        <v>-757.81700000000001</v>
      </c>
    </row>
    <row r="23" spans="1:11" x14ac:dyDescent="0.35">
      <c r="A23" s="273" t="s">
        <v>100</v>
      </c>
      <c r="B23" s="261"/>
      <c r="C23" s="270">
        <v>-117</v>
      </c>
      <c r="D23" s="270"/>
      <c r="E23" s="270">
        <f t="shared" si="0"/>
        <v>-117</v>
      </c>
      <c r="G23" s="273" t="s">
        <v>100</v>
      </c>
      <c r="H23" s="270">
        <v>-1297</v>
      </c>
      <c r="I23" s="270">
        <v>0</v>
      </c>
      <c r="J23" s="270">
        <f t="shared" si="1"/>
        <v>-1297</v>
      </c>
    </row>
    <row r="24" spans="1:11" ht="18" customHeight="1" x14ac:dyDescent="0.35">
      <c r="A24" s="263" t="s">
        <v>101</v>
      </c>
      <c r="B24" s="261"/>
      <c r="C24" s="269">
        <v>-49</v>
      </c>
      <c r="D24" s="269"/>
      <c r="E24" s="269">
        <f t="shared" si="0"/>
        <v>-49</v>
      </c>
      <c r="G24" s="263" t="s">
        <v>101</v>
      </c>
      <c r="H24" s="269">
        <v>-238</v>
      </c>
      <c r="I24" s="269">
        <v>0</v>
      </c>
      <c r="J24" s="269">
        <f t="shared" si="1"/>
        <v>-238</v>
      </c>
    </row>
    <row r="25" spans="1:11" s="267" customFormat="1" x14ac:dyDescent="0.35">
      <c r="A25" s="274" t="s">
        <v>102</v>
      </c>
      <c r="B25" s="265"/>
      <c r="C25" s="266">
        <f>C21+C22+C23+C24</f>
        <v>4730</v>
      </c>
      <c r="D25" s="266">
        <f>-D23</f>
        <v>0</v>
      </c>
      <c r="E25" s="266">
        <f t="shared" si="0"/>
        <v>4730</v>
      </c>
      <c r="F25" s="277"/>
      <c r="G25" s="274" t="s">
        <v>102</v>
      </c>
      <c r="H25" s="266">
        <f>H21+H22+H23+H24</f>
        <v>-15</v>
      </c>
      <c r="I25" s="266">
        <f>I21+I22+I23+I24</f>
        <v>-46.088999999999999</v>
      </c>
      <c r="J25" s="266">
        <f t="shared" si="1"/>
        <v>31.088999999999999</v>
      </c>
    </row>
    <row r="26" spans="1:11" s="267" customFormat="1" ht="18" customHeight="1" x14ac:dyDescent="0.35">
      <c r="A26" s="275" t="s">
        <v>103</v>
      </c>
      <c r="B26" s="275"/>
      <c r="C26" s="276">
        <f>C17-C18-C25</f>
        <v>4871</v>
      </c>
      <c r="D26" s="276">
        <f>+D17+D18-D25-D28</f>
        <v>0</v>
      </c>
      <c r="E26" s="276">
        <f t="shared" si="0"/>
        <v>4871</v>
      </c>
      <c r="F26" s="670">
        <f>+E26-E14</f>
        <v>4956</v>
      </c>
      <c r="G26" s="275" t="s">
        <v>103</v>
      </c>
      <c r="H26" s="276">
        <f>H17-H18-H25</f>
        <v>37561</v>
      </c>
      <c r="I26" s="276">
        <f>I17-I18-I25</f>
        <v>191.48399999999964</v>
      </c>
      <c r="J26" s="276">
        <f t="shared" si="1"/>
        <v>37369.516000000003</v>
      </c>
      <c r="K26" s="670">
        <f>+J26-J14</f>
        <v>37375.516000000003</v>
      </c>
    </row>
    <row r="27" spans="1:11" s="244" customFormat="1" x14ac:dyDescent="0.35">
      <c r="A27" s="257" t="s">
        <v>65</v>
      </c>
      <c r="B27" s="257"/>
      <c r="C27" s="278">
        <v>1784</v>
      </c>
      <c r="D27" s="278"/>
      <c r="E27" s="278">
        <f t="shared" si="0"/>
        <v>1784</v>
      </c>
      <c r="G27" s="257" t="s">
        <v>65</v>
      </c>
      <c r="H27" s="278">
        <v>6301.6853770705911</v>
      </c>
      <c r="I27" s="278">
        <v>176.64</v>
      </c>
      <c r="J27" s="278">
        <f t="shared" si="1"/>
        <v>6125.0453770705908</v>
      </c>
    </row>
    <row r="28" spans="1:11" x14ac:dyDescent="0.35">
      <c r="A28" s="259" t="s">
        <v>104</v>
      </c>
      <c r="B28" s="257"/>
      <c r="C28" s="260">
        <v>3101</v>
      </c>
      <c r="D28" s="260"/>
      <c r="E28" s="260">
        <f>+C28+D28</f>
        <v>3101</v>
      </c>
      <c r="F28" s="670">
        <f>+E28+E14</f>
        <v>3016</v>
      </c>
      <c r="G28" s="259" t="s">
        <v>104</v>
      </c>
      <c r="H28" s="260">
        <v>2456</v>
      </c>
      <c r="I28" s="260">
        <v>0</v>
      </c>
      <c r="J28" s="260">
        <f t="shared" si="1"/>
        <v>2456</v>
      </c>
      <c r="K28" s="670">
        <f>+J28+J14</f>
        <v>2450</v>
      </c>
    </row>
    <row r="29" spans="1:11" x14ac:dyDescent="0.35">
      <c r="A29" s="275" t="s">
        <v>194</v>
      </c>
      <c r="B29" s="257"/>
      <c r="C29" s="278">
        <f>C26-C27+C28</f>
        <v>6188</v>
      </c>
      <c r="D29" s="278"/>
      <c r="E29" s="278">
        <f t="shared" si="0"/>
        <v>6188</v>
      </c>
      <c r="F29" s="256"/>
      <c r="G29" s="275" t="s">
        <v>194</v>
      </c>
      <c r="H29" s="671">
        <f>H26-H27+H28</f>
        <v>33715.314622929407</v>
      </c>
      <c r="I29" s="671">
        <f>I26-I27+I28</f>
        <v>14.843999999999653</v>
      </c>
      <c r="J29" s="671">
        <f>+H29-I29</f>
        <v>33700.47062292941</v>
      </c>
    </row>
    <row r="30" spans="1:11" x14ac:dyDescent="0.35">
      <c r="A30" s="257" t="s">
        <v>195</v>
      </c>
      <c r="B30" s="257"/>
      <c r="C30" s="278">
        <v>575.67499999999995</v>
      </c>
      <c r="D30" s="278"/>
      <c r="E30" s="278">
        <f t="shared" si="0"/>
        <v>575.67499999999995</v>
      </c>
      <c r="F30" s="256"/>
      <c r="G30" s="257" t="s">
        <v>195</v>
      </c>
      <c r="H30" s="260">
        <f>+I29</f>
        <v>14.843999999999653</v>
      </c>
      <c r="I30" s="260"/>
      <c r="J30" s="260">
        <f>+H30</f>
        <v>14.843999999999653</v>
      </c>
    </row>
    <row r="31" spans="1:11" s="267" customFormat="1" x14ac:dyDescent="0.35">
      <c r="A31" s="280" t="s">
        <v>67</v>
      </c>
      <c r="B31" s="275"/>
      <c r="C31" s="266">
        <f>+C29+C30</f>
        <v>6763.6750000000002</v>
      </c>
      <c r="D31" s="266">
        <f>+D26-D27+D28</f>
        <v>0</v>
      </c>
      <c r="E31" s="266">
        <f>+E29+E30</f>
        <v>6763.6750000000002</v>
      </c>
      <c r="F31" s="277"/>
      <c r="G31" s="280" t="s">
        <v>67</v>
      </c>
      <c r="H31" s="266">
        <f>+H29+H30</f>
        <v>33730.158622929404</v>
      </c>
      <c r="I31" s="266"/>
      <c r="J31" s="266">
        <f>+J29+J30</f>
        <v>33715.314622929407</v>
      </c>
    </row>
    <row r="32" spans="1:11" x14ac:dyDescent="0.35">
      <c r="A32" s="257" t="s">
        <v>68</v>
      </c>
      <c r="B32" s="257"/>
      <c r="C32" s="258">
        <f>+C31-C33</f>
        <v>4857.6750000000002</v>
      </c>
      <c r="D32" s="258"/>
      <c r="E32" s="258">
        <f t="shared" ref="E32:E33" si="2">+C32+D32</f>
        <v>4857.6750000000002</v>
      </c>
      <c r="G32" s="257" t="s">
        <v>68</v>
      </c>
      <c r="H32" s="258">
        <f>+H31-H33</f>
        <v>32464.158622929404</v>
      </c>
      <c r="I32" s="258">
        <f>+I29</f>
        <v>14.843999999999653</v>
      </c>
      <c r="J32" s="258">
        <f>+J31-J33</f>
        <v>32449.314622929407</v>
      </c>
      <c r="K32" s="256">
        <f>+H32-I32</f>
        <v>32449.314622929403</v>
      </c>
    </row>
    <row r="33" spans="1:10" x14ac:dyDescent="0.35">
      <c r="A33" s="259" t="s">
        <v>69</v>
      </c>
      <c r="B33" s="257"/>
      <c r="C33" s="260">
        <v>1906</v>
      </c>
      <c r="D33" s="260"/>
      <c r="E33" s="260">
        <f t="shared" si="2"/>
        <v>1906</v>
      </c>
      <c r="G33" s="259" t="s">
        <v>69</v>
      </c>
      <c r="H33" s="260">
        <v>1266</v>
      </c>
      <c r="I33" s="260">
        <v>0</v>
      </c>
      <c r="J33" s="260">
        <f>+H33-I33</f>
        <v>1266</v>
      </c>
    </row>
    <row r="34" spans="1:10" x14ac:dyDescent="0.35">
      <c r="A34" s="257"/>
      <c r="B34" s="257"/>
      <c r="C34" s="680">
        <f>+C27/C26</f>
        <v>0.36624923013754873</v>
      </c>
      <c r="D34" s="282"/>
      <c r="E34" s="282"/>
      <c r="G34" s="257"/>
      <c r="H34" s="680">
        <f>+H27/H26</f>
        <v>0.16777203421289613</v>
      </c>
      <c r="I34" s="281"/>
      <c r="J34" s="680">
        <f>+J27/J26</f>
        <v>0.16390486237687935</v>
      </c>
    </row>
    <row r="35" spans="1:10" x14ac:dyDescent="0.35">
      <c r="A35" s="283"/>
      <c r="C35" s="284"/>
      <c r="D35" s="284"/>
      <c r="E35" s="284"/>
      <c r="G35" s="283"/>
      <c r="H35" s="284"/>
      <c r="I35" s="284"/>
      <c r="J35" s="284"/>
    </row>
    <row r="36" spans="1:10" hidden="1" x14ac:dyDescent="0.35">
      <c r="A36" s="285"/>
      <c r="C36" s="286"/>
      <c r="D36" s="286"/>
      <c r="E36" s="286"/>
      <c r="G36" s="285"/>
      <c r="H36" s="286"/>
      <c r="I36" s="286"/>
      <c r="J36" s="286"/>
    </row>
    <row r="37" spans="1:10" hidden="1" x14ac:dyDescent="0.35">
      <c r="A37" s="283"/>
      <c r="C37" s="286"/>
      <c r="D37" s="286"/>
      <c r="E37" s="286"/>
      <c r="G37" s="283"/>
      <c r="H37" s="286"/>
      <c r="I37" s="286"/>
      <c r="J37" s="286"/>
    </row>
    <row r="38" spans="1:10" hidden="1" x14ac:dyDescent="0.35">
      <c r="A38" s="283"/>
      <c r="C38" s="286"/>
      <c r="D38" s="286"/>
      <c r="E38" s="286"/>
      <c r="G38" s="283"/>
      <c r="H38" s="286"/>
      <c r="I38" s="286"/>
      <c r="J38" s="286"/>
    </row>
    <row r="39" spans="1:10" hidden="1" x14ac:dyDescent="0.35">
      <c r="A39" s="285"/>
      <c r="C39" s="286"/>
      <c r="D39" s="286"/>
      <c r="E39" s="286"/>
      <c r="G39" s="285"/>
      <c r="H39" s="286"/>
      <c r="I39" s="286"/>
      <c r="J39" s="286"/>
    </row>
    <row r="40" spans="1:10" hidden="1" x14ac:dyDescent="0.35">
      <c r="A40" s="285"/>
      <c r="C40" s="286"/>
      <c r="D40" s="286"/>
      <c r="E40" s="286"/>
      <c r="G40" s="285"/>
      <c r="H40" s="286"/>
      <c r="I40" s="286"/>
      <c r="J40" s="286"/>
    </row>
    <row r="41" spans="1:10" hidden="1" x14ac:dyDescent="0.35">
      <c r="A41" s="283"/>
      <c r="C41" s="286"/>
      <c r="D41" s="286"/>
      <c r="E41" s="286"/>
      <c r="G41" s="283"/>
      <c r="H41" s="286"/>
      <c r="I41" s="286"/>
      <c r="J41" s="286"/>
    </row>
    <row r="42" spans="1:10" hidden="1" x14ac:dyDescent="0.35">
      <c r="A42" s="283"/>
      <c r="C42" s="286"/>
      <c r="D42" s="286"/>
      <c r="E42" s="286"/>
      <c r="G42" s="283"/>
      <c r="H42" s="286"/>
      <c r="I42" s="286"/>
      <c r="J42" s="286"/>
    </row>
    <row r="43" spans="1:10" hidden="1" x14ac:dyDescent="0.35">
      <c r="C43" s="286"/>
      <c r="D43" s="286"/>
      <c r="E43" s="286"/>
      <c r="H43" s="286"/>
      <c r="I43" s="286"/>
      <c r="J43" s="286"/>
    </row>
    <row r="44" spans="1:10" hidden="1" x14ac:dyDescent="0.35">
      <c r="C44" s="286"/>
      <c r="D44" s="286"/>
      <c r="E44" s="286"/>
      <c r="H44" s="286"/>
      <c r="I44" s="286"/>
      <c r="J44" s="286"/>
    </row>
    <row r="45" spans="1:10" hidden="1" x14ac:dyDescent="0.35">
      <c r="C45" s="286"/>
      <c r="D45" s="286"/>
      <c r="E45" s="286"/>
      <c r="H45" s="286"/>
      <c r="I45" s="286"/>
      <c r="J45" s="286"/>
    </row>
    <row r="46" spans="1:10" hidden="1" x14ac:dyDescent="0.35">
      <c r="C46" s="286"/>
      <c r="D46" s="286"/>
      <c r="E46" s="286"/>
      <c r="H46" s="286"/>
      <c r="I46" s="286"/>
      <c r="J46" s="286"/>
    </row>
    <row r="47" spans="1:10" hidden="1" x14ac:dyDescent="0.35">
      <c r="C47" s="286"/>
      <c r="D47" s="286"/>
      <c r="E47" s="286"/>
      <c r="H47" s="286"/>
      <c r="I47" s="286"/>
      <c r="J47" s="286"/>
    </row>
    <row r="48" spans="1:10" hidden="1" x14ac:dyDescent="0.35">
      <c r="C48" s="286"/>
      <c r="D48" s="286"/>
      <c r="E48" s="286"/>
      <c r="H48" s="286"/>
      <c r="I48" s="286"/>
      <c r="J48" s="286"/>
    </row>
    <row r="49" spans="1:10" hidden="1" x14ac:dyDescent="0.35">
      <c r="C49" s="286"/>
      <c r="D49" s="286"/>
      <c r="E49" s="286"/>
      <c r="H49" s="286"/>
      <c r="I49" s="286"/>
      <c r="J49" s="286"/>
    </row>
    <row r="50" spans="1:10" hidden="1" x14ac:dyDescent="0.35">
      <c r="C50" s="286"/>
      <c r="D50" s="286"/>
      <c r="E50" s="286"/>
      <c r="H50" s="286"/>
      <c r="I50" s="286"/>
      <c r="J50" s="286"/>
    </row>
    <row r="51" spans="1:10" hidden="1" x14ac:dyDescent="0.35">
      <c r="C51" s="286"/>
      <c r="D51" s="286"/>
      <c r="E51" s="286"/>
      <c r="H51" s="286"/>
      <c r="I51" s="286"/>
      <c r="J51" s="286"/>
    </row>
    <row r="52" spans="1:10" ht="31" x14ac:dyDescent="0.35">
      <c r="C52" s="254" t="s">
        <v>105</v>
      </c>
      <c r="D52" s="254" t="s">
        <v>92</v>
      </c>
      <c r="E52" s="254" t="s">
        <v>106</v>
      </c>
      <c r="H52" s="254" t="s">
        <v>105</v>
      </c>
      <c r="I52" s="254"/>
      <c r="J52" s="254" t="s">
        <v>106</v>
      </c>
    </row>
    <row r="53" spans="1:10" x14ac:dyDescent="0.35">
      <c r="A53" s="287" t="s">
        <v>107</v>
      </c>
      <c r="B53" s="288"/>
      <c r="C53" s="289"/>
      <c r="D53" s="289"/>
      <c r="E53" s="289"/>
      <c r="G53" s="287" t="s">
        <v>107</v>
      </c>
      <c r="H53" s="289"/>
      <c r="I53" s="289"/>
      <c r="J53" s="289"/>
    </row>
    <row r="54" spans="1:10" ht="15.75" customHeight="1" x14ac:dyDescent="0.35">
      <c r="A54" s="290" t="s">
        <v>108</v>
      </c>
      <c r="B54" s="261"/>
      <c r="C54" s="291">
        <f>+C17</f>
        <v>9992</v>
      </c>
      <c r="D54" s="291">
        <f>+D17</f>
        <v>0</v>
      </c>
      <c r="E54" s="291">
        <f t="shared" ref="E54:E58" si="3">+C54+D54</f>
        <v>9992</v>
      </c>
      <c r="G54" s="290" t="s">
        <v>108</v>
      </c>
      <c r="H54" s="291">
        <f>+H17</f>
        <v>9385</v>
      </c>
      <c r="I54" s="291">
        <f>+I17</f>
        <v>145.39499999999964</v>
      </c>
      <c r="J54" s="291">
        <f>+H54-I54</f>
        <v>9239.6049999999996</v>
      </c>
    </row>
    <row r="55" spans="1:10" ht="15.75" customHeight="1" x14ac:dyDescent="0.35">
      <c r="A55" s="244" t="s">
        <v>72</v>
      </c>
      <c r="C55" s="258">
        <v>3803</v>
      </c>
      <c r="D55" s="258"/>
      <c r="E55" s="258">
        <f t="shared" si="3"/>
        <v>3803</v>
      </c>
      <c r="G55" s="244" t="s">
        <v>72</v>
      </c>
      <c r="H55" s="258">
        <v>4148</v>
      </c>
      <c r="I55" s="258">
        <v>466.35599999999999</v>
      </c>
      <c r="J55" s="258">
        <f t="shared" ref="J55:J58" si="4">+H55-I55</f>
        <v>3681.6440000000002</v>
      </c>
    </row>
    <row r="56" spans="1:10" ht="15.75" customHeight="1" x14ac:dyDescent="0.35">
      <c r="A56" s="292" t="s">
        <v>73</v>
      </c>
      <c r="B56" s="257"/>
      <c r="C56" s="293">
        <f>+C57-C55-C54</f>
        <v>1251</v>
      </c>
      <c r="D56" s="293">
        <f>+D57-D55-D54</f>
        <v>0</v>
      </c>
      <c r="E56" s="293">
        <f t="shared" si="3"/>
        <v>1251</v>
      </c>
      <c r="G56" s="292" t="s">
        <v>73</v>
      </c>
      <c r="H56" s="293">
        <f>+H57-H55-H54</f>
        <v>1280</v>
      </c>
      <c r="I56" s="293">
        <v>95.409000000000006</v>
      </c>
      <c r="J56" s="293">
        <f t="shared" si="4"/>
        <v>1184.5909999999999</v>
      </c>
    </row>
    <row r="57" spans="1:10" ht="15.75" customHeight="1" x14ac:dyDescent="0.35">
      <c r="A57" s="294" t="s">
        <v>74</v>
      </c>
      <c r="B57" s="257"/>
      <c r="C57" s="295">
        <v>15046</v>
      </c>
      <c r="D57" s="295"/>
      <c r="E57" s="295">
        <f t="shared" si="3"/>
        <v>15046</v>
      </c>
      <c r="G57" s="294" t="s">
        <v>74</v>
      </c>
      <c r="H57" s="258">
        <v>14813</v>
      </c>
      <c r="I57" s="258">
        <f>+I54+I55+I56</f>
        <v>707.15999999999963</v>
      </c>
      <c r="J57" s="258">
        <f t="shared" si="4"/>
        <v>14105.84</v>
      </c>
    </row>
    <row r="58" spans="1:10" s="267" customFormat="1" ht="15.75" customHeight="1" x14ac:dyDescent="0.35">
      <c r="A58" s="296" t="s">
        <v>75</v>
      </c>
      <c r="B58" s="297"/>
      <c r="C58" s="298"/>
      <c r="D58" s="298"/>
      <c r="E58" s="298">
        <f t="shared" si="3"/>
        <v>0</v>
      </c>
      <c r="G58" s="296" t="s">
        <v>75</v>
      </c>
      <c r="H58" s="298">
        <v>6138.580905801814</v>
      </c>
      <c r="I58" s="298">
        <v>0</v>
      </c>
      <c r="J58" s="298">
        <f t="shared" si="4"/>
        <v>6138.580905801814</v>
      </c>
    </row>
    <row r="59" spans="1:10" ht="19.5" customHeight="1" x14ac:dyDescent="0.35">
      <c r="C59" s="299"/>
      <c r="D59" s="299"/>
      <c r="E59" s="299"/>
      <c r="F59" s="300"/>
      <c r="G59" s="258"/>
      <c r="H59" s="258"/>
      <c r="I59" s="258"/>
    </row>
  </sheetData>
  <mergeCells count="6">
    <mergeCell ref="H6:J6"/>
    <mergeCell ref="A1:E1"/>
    <mergeCell ref="A2:E2"/>
    <mergeCell ref="A3:E3"/>
    <mergeCell ref="A4:E4"/>
    <mergeCell ref="C6:E6"/>
  </mergeCells>
  <printOptions horizontalCentered="1"/>
  <pageMargins left="0.43307086614173229" right="0.31496062992125984" top="0.78740157480314965" bottom="0.23622047244094491" header="0" footer="0"/>
  <pageSetup scale="32" orientation="portrait" horizontalDpi="300" verticalDpi="300" r:id="rId1"/>
  <headerFooter alignWithMargins="0"/>
  <drawing r:id="rId2"/>
  <legacyDrawing r:id="rId3"/>
  <oleObjects>
    <mc:AlternateContent xmlns:mc="http://schemas.openxmlformats.org/markup-compatibility/2006">
      <mc:Choice Requires="x14">
        <oleObject progId="Word.Picture.8" shapeId="17409" r:id="rId4">
          <objectPr defaultSize="0" autoPict="0" r:id="rId5">
            <anchor moveWithCells="1" sizeWithCells="1">
              <from>
                <xdr:col>5</xdr:col>
                <xdr:colOff>0</xdr:colOff>
                <xdr:row>58</xdr:row>
                <xdr:rowOff>12700</xdr:rowOff>
              </from>
              <to>
                <xdr:col>5</xdr:col>
                <xdr:colOff>0</xdr:colOff>
                <xdr:row>59</xdr:row>
                <xdr:rowOff>0</xdr:rowOff>
              </to>
            </anchor>
          </objectPr>
        </oleObject>
      </mc:Choice>
      <mc:Fallback>
        <oleObject progId="Word.Picture.8" shapeId="17409"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P59"/>
  <sheetViews>
    <sheetView showGridLines="0" view="pageBreakPreview" topLeftCell="A15" zoomScale="84" zoomScaleSheetLayoutView="84" workbookViewId="0">
      <selection activeCell="E33" sqref="E33"/>
    </sheetView>
  </sheetViews>
  <sheetFormatPr defaultColWidth="9.81640625" defaultRowHeight="15.5" outlineLevelRow="1" x14ac:dyDescent="0.35"/>
  <cols>
    <col min="1" max="1" width="49.26953125" style="240" customWidth="1"/>
    <col min="2" max="2" width="1.453125" style="244" customWidth="1"/>
    <col min="3" max="5" width="10.7265625" style="240" customWidth="1"/>
    <col min="6" max="6" width="15.1796875" style="240" customWidth="1"/>
    <col min="7" max="7" width="13.1796875" style="240" customWidth="1"/>
    <col min="8" max="8" width="49.26953125" style="240" customWidth="1"/>
    <col min="9" max="9" width="1.26953125" style="240" customWidth="1"/>
    <col min="10" max="12" width="10.7265625" style="240" customWidth="1"/>
    <col min="13" max="13" width="9.81640625" style="240"/>
    <col min="14" max="14" width="11.7265625" style="240" bestFit="1" customWidth="1"/>
    <col min="15" max="16384" width="9.81640625" style="240"/>
  </cols>
  <sheetData>
    <row r="1" spans="1:15" ht="36" customHeight="1" x14ac:dyDescent="0.4">
      <c r="A1" s="700" t="s">
        <v>0</v>
      </c>
      <c r="B1" s="700"/>
      <c r="C1" s="700"/>
      <c r="D1" s="700"/>
      <c r="E1" s="700"/>
      <c r="G1" s="241"/>
      <c r="H1" s="241"/>
      <c r="I1" s="241"/>
    </row>
    <row r="2" spans="1:15" ht="15" customHeight="1" x14ac:dyDescent="0.4">
      <c r="A2" s="701" t="s">
        <v>44</v>
      </c>
      <c r="B2" s="701"/>
      <c r="C2" s="701"/>
      <c r="D2" s="701"/>
      <c r="E2" s="701"/>
      <c r="F2" s="242"/>
      <c r="G2" s="243"/>
      <c r="H2" s="243"/>
      <c r="I2" s="243"/>
    </row>
    <row r="3" spans="1:15" ht="15" customHeight="1" x14ac:dyDescent="0.4">
      <c r="A3" s="702" t="s">
        <v>90</v>
      </c>
      <c r="B3" s="702"/>
      <c r="C3" s="702"/>
      <c r="D3" s="702"/>
      <c r="E3" s="702"/>
      <c r="F3" s="242"/>
      <c r="G3" s="243"/>
      <c r="H3" s="243"/>
      <c r="I3" s="243"/>
    </row>
    <row r="4" spans="1:15" ht="18" x14ac:dyDescent="0.4">
      <c r="A4" s="703"/>
      <c r="B4" s="703"/>
      <c r="C4" s="703"/>
      <c r="D4" s="703"/>
      <c r="E4" s="703"/>
      <c r="F4" s="242"/>
      <c r="G4" s="242"/>
      <c r="H4" s="242"/>
      <c r="I4" s="242"/>
      <c r="J4" s="242"/>
      <c r="K4" s="242"/>
      <c r="L4" s="244"/>
    </row>
    <row r="5" spans="1:15" x14ac:dyDescent="0.35">
      <c r="A5" s="245"/>
      <c r="B5" s="246"/>
      <c r="C5" s="245"/>
      <c r="D5" s="245"/>
      <c r="E5" s="245"/>
      <c r="F5" s="246"/>
      <c r="G5" s="247"/>
      <c r="H5" s="247"/>
      <c r="I5" s="248"/>
    </row>
    <row r="6" spans="1:15" x14ac:dyDescent="0.35">
      <c r="A6" s="249"/>
      <c r="B6" s="249"/>
      <c r="C6" s="705"/>
      <c r="D6" s="705"/>
      <c r="E6" s="705"/>
      <c r="F6" s="244"/>
      <c r="G6" s="250"/>
      <c r="H6" s="250"/>
      <c r="I6" s="244"/>
      <c r="J6" s="699">
        <v>2017</v>
      </c>
      <c r="K6" s="699"/>
      <c r="L6" s="699"/>
    </row>
    <row r="7" spans="1:15" hidden="1" x14ac:dyDescent="0.35">
      <c r="A7" s="249"/>
      <c r="B7" s="249"/>
      <c r="C7" s="251"/>
      <c r="D7" s="251"/>
      <c r="E7" s="251"/>
      <c r="F7" s="244"/>
      <c r="G7" s="250"/>
      <c r="H7" s="250"/>
      <c r="I7" s="244"/>
    </row>
    <row r="8" spans="1:15" x14ac:dyDescent="0.35">
      <c r="A8" s="252"/>
      <c r="B8" s="253"/>
      <c r="C8" s="254" t="s">
        <v>91</v>
      </c>
      <c r="D8" s="255" t="s">
        <v>92</v>
      </c>
      <c r="E8" s="254" t="s">
        <v>93</v>
      </c>
      <c r="F8" s="256"/>
      <c r="H8" s="252"/>
      <c r="I8" s="253"/>
      <c r="J8" s="254" t="s">
        <v>198</v>
      </c>
      <c r="K8" s="254" t="s">
        <v>144</v>
      </c>
      <c r="L8" s="254" t="s">
        <v>199</v>
      </c>
      <c r="M8" s="256"/>
    </row>
    <row r="9" spans="1:15" x14ac:dyDescent="0.35">
      <c r="A9" s="257" t="s">
        <v>94</v>
      </c>
      <c r="B9" s="257"/>
      <c r="C9" s="258">
        <v>343038</v>
      </c>
      <c r="D9" s="258"/>
      <c r="E9" s="258">
        <f t="shared" ref="E9:E30" si="0">+C9+D9</f>
        <v>343038</v>
      </c>
      <c r="H9" s="257" t="s">
        <v>94</v>
      </c>
      <c r="I9" s="257"/>
      <c r="J9" s="258">
        <v>340950</v>
      </c>
      <c r="K9" s="258">
        <v>14417.290999999999</v>
      </c>
      <c r="L9" s="258">
        <f>+J9-K9</f>
        <v>326532.70899999997</v>
      </c>
    </row>
    <row r="10" spans="1:15" x14ac:dyDescent="0.35">
      <c r="A10" s="259" t="s">
        <v>50</v>
      </c>
      <c r="B10" s="257"/>
      <c r="C10" s="260">
        <v>216273</v>
      </c>
      <c r="D10" s="260"/>
      <c r="E10" s="260">
        <f t="shared" si="0"/>
        <v>216273</v>
      </c>
      <c r="H10" s="259" t="s">
        <v>50</v>
      </c>
      <c r="I10" s="257"/>
      <c r="J10" s="260">
        <v>217818</v>
      </c>
      <c r="K10" s="260">
        <v>8674.0210000000006</v>
      </c>
      <c r="L10" s="260">
        <f t="shared" ref="L10:L29" si="1">+J10-K10</f>
        <v>209143.97899999999</v>
      </c>
      <c r="N10" s="312">
        <v>215893</v>
      </c>
      <c r="O10" s="256">
        <f>+C10-N10</f>
        <v>380</v>
      </c>
    </row>
    <row r="11" spans="1:15" x14ac:dyDescent="0.35">
      <c r="A11" s="259" t="s">
        <v>51</v>
      </c>
      <c r="B11" s="257"/>
      <c r="C11" s="260">
        <f>C9-C10</f>
        <v>126765</v>
      </c>
      <c r="D11" s="260">
        <f>D9-D10</f>
        <v>0</v>
      </c>
      <c r="E11" s="260">
        <f t="shared" si="0"/>
        <v>126765</v>
      </c>
      <c r="H11" s="259" t="s">
        <v>51</v>
      </c>
      <c r="I11" s="257"/>
      <c r="J11" s="260">
        <f>J9-J10</f>
        <v>123132</v>
      </c>
      <c r="K11" s="260">
        <f>K9-K10</f>
        <v>5743.2699999999986</v>
      </c>
      <c r="L11" s="260">
        <f t="shared" si="1"/>
        <v>117388.73</v>
      </c>
    </row>
    <row r="12" spans="1:15" x14ac:dyDescent="0.35">
      <c r="A12" s="261" t="s">
        <v>52</v>
      </c>
      <c r="B12" s="262"/>
      <c r="C12" s="258">
        <v>14222</v>
      </c>
      <c r="D12" s="258"/>
      <c r="E12" s="258">
        <f t="shared" si="0"/>
        <v>14222</v>
      </c>
      <c r="H12" s="261" t="s">
        <v>52</v>
      </c>
      <c r="I12" s="262"/>
      <c r="J12" s="258">
        <v>12151</v>
      </c>
      <c r="K12" s="258">
        <v>844.125</v>
      </c>
      <c r="L12" s="258">
        <f t="shared" si="1"/>
        <v>11306.875</v>
      </c>
    </row>
    <row r="13" spans="1:15" x14ac:dyDescent="0.35">
      <c r="A13" s="261" t="s">
        <v>53</v>
      </c>
      <c r="B13" s="262"/>
      <c r="C13" s="258">
        <v>83168</v>
      </c>
      <c r="D13" s="258"/>
      <c r="E13" s="258">
        <f t="shared" si="0"/>
        <v>83168</v>
      </c>
      <c r="H13" s="261" t="s">
        <v>53</v>
      </c>
      <c r="I13" s="262"/>
      <c r="J13" s="258">
        <v>83247</v>
      </c>
      <c r="K13" s="258">
        <v>3934.1709999999998</v>
      </c>
      <c r="L13" s="258">
        <f t="shared" si="1"/>
        <v>79312.828999999998</v>
      </c>
    </row>
    <row r="14" spans="1:15" outlineLevel="1" x14ac:dyDescent="0.35">
      <c r="A14" s="263" t="s">
        <v>54</v>
      </c>
      <c r="B14" s="257"/>
      <c r="C14" s="258">
        <v>-201</v>
      </c>
      <c r="D14" s="258"/>
      <c r="E14" s="258">
        <f>+C14+D14</f>
        <v>-201</v>
      </c>
      <c r="H14" s="263" t="s">
        <v>54</v>
      </c>
      <c r="I14" s="257"/>
      <c r="J14" s="258">
        <v>5</v>
      </c>
      <c r="K14" s="258">
        <v>0</v>
      </c>
      <c r="L14" s="258">
        <f t="shared" si="1"/>
        <v>5</v>
      </c>
    </row>
    <row r="15" spans="1:15" outlineLevel="1" x14ac:dyDescent="0.35">
      <c r="A15" s="263" t="s">
        <v>55</v>
      </c>
      <c r="B15" s="257"/>
      <c r="C15" s="258">
        <v>868</v>
      </c>
      <c r="D15" s="258"/>
      <c r="E15" s="258">
        <f>+C15+D15</f>
        <v>868</v>
      </c>
      <c r="H15" s="263" t="s">
        <v>55</v>
      </c>
      <c r="I15" s="257"/>
      <c r="J15" s="258">
        <v>159</v>
      </c>
      <c r="K15" s="258">
        <v>53.255000000000003</v>
      </c>
      <c r="L15" s="258">
        <f t="shared" si="1"/>
        <v>105.745</v>
      </c>
    </row>
    <row r="16" spans="1:15" x14ac:dyDescent="0.35">
      <c r="A16" s="263" t="s">
        <v>95</v>
      </c>
      <c r="B16" s="240"/>
      <c r="C16" s="258">
        <f>+C15-C14</f>
        <v>1069</v>
      </c>
      <c r="D16" s="258">
        <f>+D15-D14</f>
        <v>0</v>
      </c>
      <c r="E16" s="258">
        <f>+C16+D16</f>
        <v>1069</v>
      </c>
      <c r="H16" s="263" t="s">
        <v>95</v>
      </c>
      <c r="J16" s="258">
        <f>+J15-J14</f>
        <v>154</v>
      </c>
      <c r="K16" s="258">
        <f>+K15-K14</f>
        <v>53.255000000000003</v>
      </c>
      <c r="L16" s="258">
        <f t="shared" si="1"/>
        <v>100.745</v>
      </c>
    </row>
    <row r="17" spans="1:16" s="267" customFormat="1" x14ac:dyDescent="0.35">
      <c r="A17" s="264" t="s">
        <v>71</v>
      </c>
      <c r="B17" s="265"/>
      <c r="C17" s="266">
        <f>C11-C12-C13-C16</f>
        <v>28306</v>
      </c>
      <c r="D17" s="266">
        <f>-D16</f>
        <v>0</v>
      </c>
      <c r="E17" s="266">
        <f t="shared" si="0"/>
        <v>28306</v>
      </c>
      <c r="H17" s="264" t="s">
        <v>71</v>
      </c>
      <c r="I17" s="265"/>
      <c r="J17" s="266">
        <f>J11-J12-J13-J16</f>
        <v>27580</v>
      </c>
      <c r="K17" s="266">
        <f>K11-K12-K13-K16</f>
        <v>911.7189999999988</v>
      </c>
      <c r="L17" s="266">
        <f t="shared" si="1"/>
        <v>26668.281000000003</v>
      </c>
    </row>
    <row r="18" spans="1:16" x14ac:dyDescent="0.35">
      <c r="A18" s="268" t="s">
        <v>58</v>
      </c>
      <c r="B18" s="261"/>
      <c r="C18" s="269">
        <v>995</v>
      </c>
      <c r="D18" s="269"/>
      <c r="E18" s="269">
        <f t="shared" si="0"/>
        <v>995</v>
      </c>
      <c r="F18" s="670">
        <f>+E18+E15</f>
        <v>1863</v>
      </c>
      <c r="H18" s="268" t="s">
        <v>58</v>
      </c>
      <c r="I18" s="261"/>
      <c r="J18" s="269">
        <v>-27793</v>
      </c>
      <c r="K18" s="269">
        <v>0</v>
      </c>
      <c r="L18" s="269">
        <f t="shared" si="1"/>
        <v>-27793</v>
      </c>
      <c r="M18" s="670">
        <f>+L18+L15</f>
        <v>-27687.255000000001</v>
      </c>
      <c r="N18" s="240">
        <v>27687</v>
      </c>
      <c r="P18" s="670">
        <f>+J18+J15</f>
        <v>-27634</v>
      </c>
    </row>
    <row r="19" spans="1:16" x14ac:dyDescent="0.35">
      <c r="A19" s="262" t="s">
        <v>96</v>
      </c>
      <c r="B19" s="262"/>
      <c r="C19" s="270">
        <v>7152</v>
      </c>
      <c r="D19" s="270"/>
      <c r="E19" s="270">
        <f t="shared" si="0"/>
        <v>7152</v>
      </c>
      <c r="H19" s="262" t="s">
        <v>96</v>
      </c>
      <c r="I19" s="262"/>
      <c r="J19" s="270">
        <v>8544</v>
      </c>
      <c r="K19" s="270">
        <v>-11.691000000000001</v>
      </c>
      <c r="L19" s="270">
        <f t="shared" si="1"/>
        <v>8555.6910000000007</v>
      </c>
    </row>
    <row r="20" spans="1:16" x14ac:dyDescent="0.35">
      <c r="A20" s="271" t="s">
        <v>97</v>
      </c>
      <c r="B20" s="262"/>
      <c r="C20" s="269">
        <v>2002</v>
      </c>
      <c r="D20" s="269"/>
      <c r="E20" s="269">
        <f t="shared" si="0"/>
        <v>2002</v>
      </c>
      <c r="H20" s="271" t="s">
        <v>97</v>
      </c>
      <c r="I20" s="262"/>
      <c r="J20" s="269">
        <v>1083</v>
      </c>
      <c r="K20" s="269">
        <v>58.192999999999998</v>
      </c>
      <c r="L20" s="269">
        <f t="shared" si="1"/>
        <v>1024.807</v>
      </c>
    </row>
    <row r="21" spans="1:16" x14ac:dyDescent="0.35">
      <c r="A21" s="262" t="s">
        <v>98</v>
      </c>
      <c r="B21" s="262"/>
      <c r="C21" s="258">
        <f>+C19-C20</f>
        <v>5150</v>
      </c>
      <c r="D21" s="258">
        <f>+SUM(D19:D20)</f>
        <v>0</v>
      </c>
      <c r="E21" s="258">
        <f t="shared" si="0"/>
        <v>5150</v>
      </c>
      <c r="H21" s="262" t="s">
        <v>98</v>
      </c>
      <c r="I21" s="262"/>
      <c r="J21" s="258">
        <f>+J19-J20</f>
        <v>7461</v>
      </c>
      <c r="K21" s="258">
        <f>+K19-K20</f>
        <v>-69.884</v>
      </c>
      <c r="L21" s="258">
        <f t="shared" si="1"/>
        <v>7530.884</v>
      </c>
      <c r="M21" s="256"/>
    </row>
    <row r="22" spans="1:16" x14ac:dyDescent="0.35">
      <c r="A22" s="272" t="s">
        <v>99</v>
      </c>
      <c r="B22" s="262"/>
      <c r="C22" s="270">
        <v>2649</v>
      </c>
      <c r="D22" s="270"/>
      <c r="E22" s="270">
        <f t="shared" si="0"/>
        <v>2649</v>
      </c>
      <c r="H22" s="272" t="s">
        <v>99</v>
      </c>
      <c r="I22" s="262"/>
      <c r="J22" s="270">
        <v>1409</v>
      </c>
      <c r="K22" s="270">
        <v>-10.962</v>
      </c>
      <c r="L22" s="270">
        <f t="shared" si="1"/>
        <v>1419.962</v>
      </c>
    </row>
    <row r="23" spans="1:16" x14ac:dyDescent="0.35">
      <c r="A23" s="273" t="s">
        <v>100</v>
      </c>
      <c r="B23" s="261"/>
      <c r="C23" s="270">
        <v>-117</v>
      </c>
      <c r="D23" s="270"/>
      <c r="E23" s="270">
        <f t="shared" si="0"/>
        <v>-117</v>
      </c>
      <c r="H23" s="273" t="s">
        <v>100</v>
      </c>
      <c r="I23" s="261"/>
      <c r="J23" s="270">
        <v>-2162</v>
      </c>
      <c r="K23" s="270">
        <v>0</v>
      </c>
      <c r="L23" s="270">
        <f t="shared" si="1"/>
        <v>-2162</v>
      </c>
    </row>
    <row r="24" spans="1:16" ht="18" customHeight="1" x14ac:dyDescent="0.35">
      <c r="A24" s="263" t="s">
        <v>101</v>
      </c>
      <c r="B24" s="261"/>
      <c r="C24" s="269">
        <v>277</v>
      </c>
      <c r="D24" s="269"/>
      <c r="E24" s="269">
        <f t="shared" si="0"/>
        <v>277</v>
      </c>
      <c r="H24" s="263" t="s">
        <v>101</v>
      </c>
      <c r="I24" s="261"/>
      <c r="J24" s="269">
        <v>-657</v>
      </c>
      <c r="K24" s="269">
        <v>0</v>
      </c>
      <c r="L24" s="269">
        <f t="shared" si="1"/>
        <v>-657</v>
      </c>
    </row>
    <row r="25" spans="1:16" s="267" customFormat="1" x14ac:dyDescent="0.35">
      <c r="A25" s="274" t="s">
        <v>102</v>
      </c>
      <c r="B25" s="265"/>
      <c r="C25" s="266">
        <f>C21+C22+C23+C24</f>
        <v>7959</v>
      </c>
      <c r="D25" s="266">
        <f>-D23</f>
        <v>0</v>
      </c>
      <c r="E25" s="266">
        <f t="shared" si="0"/>
        <v>7959</v>
      </c>
      <c r="H25" s="274" t="s">
        <v>102</v>
      </c>
      <c r="I25" s="265"/>
      <c r="J25" s="266">
        <f>J21+J22+J23+J24</f>
        <v>6051</v>
      </c>
      <c r="K25" s="266">
        <f>K21+K22+K23+K24</f>
        <v>-80.846000000000004</v>
      </c>
      <c r="L25" s="266">
        <f t="shared" si="1"/>
        <v>6131.8459999999995</v>
      </c>
    </row>
    <row r="26" spans="1:16" s="267" customFormat="1" ht="18" customHeight="1" x14ac:dyDescent="0.35">
      <c r="A26" s="275" t="s">
        <v>103</v>
      </c>
      <c r="B26" s="275"/>
      <c r="C26" s="276">
        <f>C17-C18-C25</f>
        <v>19352</v>
      </c>
      <c r="D26" s="276">
        <f>+D17+D18-D25-D28</f>
        <v>0</v>
      </c>
      <c r="E26" s="276">
        <f t="shared" si="0"/>
        <v>19352</v>
      </c>
      <c r="F26" s="670">
        <f>+E26-E14</f>
        <v>19553</v>
      </c>
      <c r="G26" s="277">
        <f>19554-F26</f>
        <v>1</v>
      </c>
      <c r="H26" s="275" t="s">
        <v>103</v>
      </c>
      <c r="I26" s="275"/>
      <c r="J26" s="276">
        <f>J17-J18-J25</f>
        <v>49322</v>
      </c>
      <c r="K26" s="276">
        <f>K17-K18-K25</f>
        <v>992.5649999999988</v>
      </c>
      <c r="L26" s="276">
        <f t="shared" si="1"/>
        <v>48329.434999999998</v>
      </c>
      <c r="M26" s="670">
        <f>+L26-L14</f>
        <v>48324.434999999998</v>
      </c>
      <c r="N26" s="267">
        <v>48322</v>
      </c>
    </row>
    <row r="27" spans="1:16" s="244" customFormat="1" x14ac:dyDescent="0.35">
      <c r="A27" s="257" t="s">
        <v>65</v>
      </c>
      <c r="B27" s="257"/>
      <c r="C27" s="278">
        <v>6498</v>
      </c>
      <c r="D27" s="278"/>
      <c r="E27" s="278">
        <f t="shared" si="0"/>
        <v>6498</v>
      </c>
      <c r="G27" s="279"/>
      <c r="H27" s="257" t="s">
        <v>65</v>
      </c>
      <c r="I27" s="257"/>
      <c r="J27" s="278">
        <v>9196.9179999999997</v>
      </c>
      <c r="K27" s="278">
        <v>292.803</v>
      </c>
      <c r="L27" s="278">
        <f t="shared" si="1"/>
        <v>8904.1149999999998</v>
      </c>
    </row>
    <row r="28" spans="1:16" x14ac:dyDescent="0.35">
      <c r="A28" s="259" t="s">
        <v>104</v>
      </c>
      <c r="B28" s="257"/>
      <c r="C28" s="260">
        <v>5163</v>
      </c>
      <c r="D28" s="260"/>
      <c r="E28" s="260">
        <f>+C28+D28</f>
        <v>5163</v>
      </c>
      <c r="F28" s="670">
        <f>+E28+E14</f>
        <v>4962</v>
      </c>
      <c r="H28" s="259" t="s">
        <v>104</v>
      </c>
      <c r="I28" s="257"/>
      <c r="J28" s="260">
        <v>5568</v>
      </c>
      <c r="K28" s="260">
        <v>0</v>
      </c>
      <c r="L28" s="260">
        <f t="shared" si="1"/>
        <v>5568</v>
      </c>
      <c r="M28" s="670">
        <f>+L28+L14</f>
        <v>5573</v>
      </c>
    </row>
    <row r="29" spans="1:16" x14ac:dyDescent="0.35">
      <c r="A29" s="275" t="s">
        <v>194</v>
      </c>
      <c r="B29" s="257"/>
      <c r="C29" s="671">
        <f>C26-C27+C28</f>
        <v>18017</v>
      </c>
      <c r="D29" s="671">
        <f>+D26-D27</f>
        <v>0</v>
      </c>
      <c r="E29" s="278">
        <f t="shared" si="0"/>
        <v>18017</v>
      </c>
      <c r="F29" s="256"/>
      <c r="H29" s="275" t="s">
        <v>194</v>
      </c>
      <c r="I29" s="257"/>
      <c r="J29" s="671">
        <f>J26-J27+J28</f>
        <v>45693.082000000002</v>
      </c>
      <c r="K29" s="671">
        <f>K26-K27+K28</f>
        <v>699.76199999999881</v>
      </c>
      <c r="L29" s="671">
        <f t="shared" si="1"/>
        <v>44993.320000000007</v>
      </c>
      <c r="M29" s="256"/>
    </row>
    <row r="30" spans="1:16" x14ac:dyDescent="0.35">
      <c r="A30" s="257" t="s">
        <v>195</v>
      </c>
      <c r="B30" s="257"/>
      <c r="C30" s="260">
        <v>576</v>
      </c>
      <c r="D30" s="260"/>
      <c r="E30" s="278">
        <f t="shared" si="0"/>
        <v>576</v>
      </c>
      <c r="F30" s="256"/>
      <c r="H30" s="257" t="s">
        <v>195</v>
      </c>
      <c r="I30" s="257"/>
      <c r="J30" s="260">
        <f>+K29</f>
        <v>699.76199999999881</v>
      </c>
      <c r="K30" s="260"/>
      <c r="L30" s="260">
        <f>+J30</f>
        <v>699.76199999999881</v>
      </c>
      <c r="M30" s="256"/>
    </row>
    <row r="31" spans="1:16" s="267" customFormat="1" x14ac:dyDescent="0.35">
      <c r="A31" s="280" t="s">
        <v>67</v>
      </c>
      <c r="B31" s="275"/>
      <c r="C31" s="266">
        <f>+C29+C30</f>
        <v>18593</v>
      </c>
      <c r="D31" s="266">
        <f>+D29+D30</f>
        <v>0</v>
      </c>
      <c r="E31" s="266">
        <f>+E29+E30</f>
        <v>18593</v>
      </c>
      <c r="F31" s="277"/>
      <c r="H31" s="280" t="s">
        <v>67</v>
      </c>
      <c r="I31" s="275"/>
      <c r="J31" s="266">
        <f>+J29+J30</f>
        <v>46392.843999999997</v>
      </c>
      <c r="K31" s="266">
        <f>+K26-K27</f>
        <v>699.76199999999881</v>
      </c>
      <c r="L31" s="266">
        <f>+J31-K31</f>
        <v>45693.081999999995</v>
      </c>
      <c r="M31" s="277">
        <f>+J31-K31</f>
        <v>45693.081999999995</v>
      </c>
    </row>
    <row r="32" spans="1:16" x14ac:dyDescent="0.35">
      <c r="A32" s="257" t="s">
        <v>68</v>
      </c>
      <c r="B32" s="257"/>
      <c r="C32" s="258">
        <f>+C31-C33</f>
        <v>13230</v>
      </c>
      <c r="D32" s="258">
        <f>+D29-D33</f>
        <v>0</v>
      </c>
      <c r="E32" s="258">
        <f t="shared" ref="E32:E33" si="2">+C32+D32</f>
        <v>13230</v>
      </c>
      <c r="H32" s="257" t="s">
        <v>68</v>
      </c>
      <c r="I32" s="257"/>
      <c r="J32" s="258">
        <f>+J31-J33</f>
        <v>40067.843999999997</v>
      </c>
      <c r="K32" s="258"/>
      <c r="L32" s="258">
        <f>+L31-L33</f>
        <v>39368.081999999995</v>
      </c>
    </row>
    <row r="33" spans="1:12" x14ac:dyDescent="0.35">
      <c r="A33" s="259" t="s">
        <v>69</v>
      </c>
      <c r="B33" s="257"/>
      <c r="C33" s="260">
        <v>5363</v>
      </c>
      <c r="D33" s="260"/>
      <c r="E33" s="260">
        <f t="shared" si="2"/>
        <v>5363</v>
      </c>
      <c r="H33" s="259" t="s">
        <v>69</v>
      </c>
      <c r="I33" s="257"/>
      <c r="J33" s="260">
        <v>6325</v>
      </c>
      <c r="K33" s="260"/>
      <c r="L33" s="260">
        <f>+J33-K33</f>
        <v>6325</v>
      </c>
    </row>
    <row r="34" spans="1:12" x14ac:dyDescent="0.35">
      <c r="A34" s="257"/>
      <c r="B34" s="257"/>
      <c r="C34" s="281">
        <f>+C27/C26</f>
        <v>0.33577924762298472</v>
      </c>
      <c r="D34" s="281"/>
      <c r="E34" s="281"/>
      <c r="H34" s="257"/>
      <c r="I34" s="257"/>
      <c r="J34" s="281">
        <f>+J27/J26</f>
        <v>0.18646685049268075</v>
      </c>
      <c r="K34" s="282"/>
      <c r="L34" s="282"/>
    </row>
    <row r="35" spans="1:12" x14ac:dyDescent="0.35">
      <c r="A35" s="283"/>
      <c r="C35" s="284"/>
      <c r="D35" s="284"/>
      <c r="E35" s="284"/>
      <c r="H35" s="283"/>
      <c r="I35" s="244"/>
      <c r="J35" s="284"/>
      <c r="K35" s="284"/>
      <c r="L35" s="284"/>
    </row>
    <row r="36" spans="1:12" hidden="1" x14ac:dyDescent="0.35">
      <c r="A36" s="285"/>
      <c r="C36" s="286"/>
      <c r="D36" s="286"/>
      <c r="E36" s="286"/>
      <c r="H36" s="285"/>
      <c r="I36" s="244"/>
      <c r="J36" s="286"/>
      <c r="K36" s="286"/>
      <c r="L36" s="286"/>
    </row>
    <row r="37" spans="1:12" hidden="1" x14ac:dyDescent="0.35">
      <c r="A37" s="283"/>
      <c r="C37" s="286"/>
      <c r="D37" s="286"/>
      <c r="E37" s="286"/>
      <c r="H37" s="283"/>
      <c r="I37" s="244"/>
      <c r="J37" s="286"/>
      <c r="K37" s="286"/>
      <c r="L37" s="286"/>
    </row>
    <row r="38" spans="1:12" hidden="1" x14ac:dyDescent="0.35">
      <c r="A38" s="283"/>
      <c r="C38" s="286"/>
      <c r="D38" s="286"/>
      <c r="E38" s="286"/>
      <c r="H38" s="283"/>
      <c r="I38" s="244"/>
      <c r="J38" s="286"/>
      <c r="K38" s="286"/>
      <c r="L38" s="286"/>
    </row>
    <row r="39" spans="1:12" hidden="1" x14ac:dyDescent="0.35">
      <c r="A39" s="285"/>
      <c r="C39" s="286"/>
      <c r="D39" s="286"/>
      <c r="E39" s="286"/>
      <c r="H39" s="285"/>
      <c r="I39" s="244"/>
      <c r="J39" s="286"/>
      <c r="K39" s="286"/>
      <c r="L39" s="286"/>
    </row>
    <row r="40" spans="1:12" hidden="1" x14ac:dyDescent="0.35">
      <c r="A40" s="285"/>
      <c r="C40" s="286"/>
      <c r="D40" s="286"/>
      <c r="E40" s="286"/>
      <c r="H40" s="285"/>
      <c r="I40" s="244"/>
      <c r="J40" s="286"/>
      <c r="K40" s="286"/>
      <c r="L40" s="286"/>
    </row>
    <row r="41" spans="1:12" hidden="1" x14ac:dyDescent="0.35">
      <c r="A41" s="283"/>
      <c r="C41" s="286"/>
      <c r="D41" s="286"/>
      <c r="E41" s="286"/>
      <c r="H41" s="283"/>
      <c r="I41" s="244"/>
      <c r="J41" s="286"/>
      <c r="K41" s="286"/>
      <c r="L41" s="286"/>
    </row>
    <row r="42" spans="1:12" hidden="1" x14ac:dyDescent="0.35">
      <c r="A42" s="283"/>
      <c r="C42" s="286"/>
      <c r="D42" s="286"/>
      <c r="E42" s="286"/>
      <c r="H42" s="283"/>
      <c r="I42" s="244"/>
      <c r="J42" s="286"/>
      <c r="K42" s="286"/>
      <c r="L42" s="286"/>
    </row>
    <row r="43" spans="1:12" hidden="1" x14ac:dyDescent="0.35">
      <c r="C43" s="286"/>
      <c r="D43" s="286"/>
      <c r="E43" s="286"/>
      <c r="I43" s="244"/>
      <c r="J43" s="286"/>
      <c r="K43" s="286"/>
      <c r="L43" s="286"/>
    </row>
    <row r="44" spans="1:12" hidden="1" x14ac:dyDescent="0.35">
      <c r="C44" s="286"/>
      <c r="D44" s="286"/>
      <c r="E44" s="286"/>
      <c r="I44" s="244"/>
      <c r="J44" s="286"/>
      <c r="K44" s="286"/>
      <c r="L44" s="286"/>
    </row>
    <row r="45" spans="1:12" hidden="1" x14ac:dyDescent="0.35">
      <c r="C45" s="286"/>
      <c r="D45" s="286"/>
      <c r="E45" s="286"/>
      <c r="I45" s="244"/>
      <c r="J45" s="286"/>
      <c r="K45" s="286"/>
      <c r="L45" s="286"/>
    </row>
    <row r="46" spans="1:12" hidden="1" x14ac:dyDescent="0.35">
      <c r="C46" s="286"/>
      <c r="D46" s="286"/>
      <c r="E46" s="286"/>
      <c r="I46" s="244"/>
      <c r="J46" s="286"/>
      <c r="K46" s="286"/>
      <c r="L46" s="286"/>
    </row>
    <row r="47" spans="1:12" hidden="1" x14ac:dyDescent="0.35">
      <c r="C47" s="286"/>
      <c r="D47" s="286"/>
      <c r="E47" s="286"/>
      <c r="I47" s="244"/>
      <c r="J47" s="286"/>
      <c r="K47" s="286"/>
      <c r="L47" s="286"/>
    </row>
    <row r="48" spans="1:12" hidden="1" x14ac:dyDescent="0.35">
      <c r="C48" s="286"/>
      <c r="D48" s="286"/>
      <c r="E48" s="286"/>
      <c r="I48" s="244"/>
      <c r="J48" s="286"/>
      <c r="K48" s="286"/>
      <c r="L48" s="286"/>
    </row>
    <row r="49" spans="1:12" hidden="1" x14ac:dyDescent="0.35">
      <c r="C49" s="286"/>
      <c r="D49" s="286"/>
      <c r="E49" s="286"/>
      <c r="I49" s="244"/>
      <c r="J49" s="286"/>
      <c r="K49" s="286"/>
      <c r="L49" s="286"/>
    </row>
    <row r="50" spans="1:12" hidden="1" x14ac:dyDescent="0.35">
      <c r="C50" s="286"/>
      <c r="D50" s="286"/>
      <c r="E50" s="286"/>
      <c r="I50" s="244"/>
      <c r="J50" s="286"/>
      <c r="K50" s="286"/>
      <c r="L50" s="286"/>
    </row>
    <row r="51" spans="1:12" hidden="1" x14ac:dyDescent="0.35">
      <c r="C51" s="286"/>
      <c r="D51" s="286"/>
      <c r="E51" s="286"/>
      <c r="I51" s="244"/>
      <c r="J51" s="286"/>
      <c r="K51" s="286"/>
      <c r="L51" s="286"/>
    </row>
    <row r="52" spans="1:12" ht="31" x14ac:dyDescent="0.35">
      <c r="C52" s="254" t="s">
        <v>105</v>
      </c>
      <c r="D52" s="255" t="s">
        <v>92</v>
      </c>
      <c r="E52" s="254" t="s">
        <v>106</v>
      </c>
      <c r="I52" s="244"/>
      <c r="J52" s="254" t="s">
        <v>198</v>
      </c>
      <c r="K52" s="254" t="s">
        <v>144</v>
      </c>
      <c r="L52" s="254" t="s">
        <v>199</v>
      </c>
    </row>
    <row r="53" spans="1:12" x14ac:dyDescent="0.35">
      <c r="A53" s="287" t="s">
        <v>107</v>
      </c>
      <c r="B53" s="288"/>
      <c r="C53" s="289"/>
      <c r="D53" s="289"/>
      <c r="E53" s="289"/>
      <c r="H53" s="287" t="s">
        <v>107</v>
      </c>
      <c r="I53" s="288"/>
      <c r="J53" s="289"/>
      <c r="K53" s="289"/>
      <c r="L53" s="289"/>
    </row>
    <row r="54" spans="1:12" ht="15.75" customHeight="1" x14ac:dyDescent="0.35">
      <c r="A54" s="290" t="s">
        <v>108</v>
      </c>
      <c r="B54" s="261"/>
      <c r="C54" s="291">
        <f>+C17</f>
        <v>28306</v>
      </c>
      <c r="D54" s="291">
        <f>+D19</f>
        <v>0</v>
      </c>
      <c r="E54" s="291">
        <f t="shared" ref="E54:E58" si="3">+C54+D54</f>
        <v>28306</v>
      </c>
      <c r="H54" s="290" t="s">
        <v>108</v>
      </c>
      <c r="I54" s="261"/>
      <c r="J54" s="291">
        <f>+J17</f>
        <v>27580</v>
      </c>
      <c r="K54" s="291">
        <f>+K17</f>
        <v>911.7189999999988</v>
      </c>
      <c r="L54" s="291">
        <f>+J54-K54</f>
        <v>26668.281000000003</v>
      </c>
    </row>
    <row r="55" spans="1:12" ht="15.75" customHeight="1" x14ac:dyDescent="0.35">
      <c r="A55" s="244" t="s">
        <v>72</v>
      </c>
      <c r="C55" s="258">
        <v>10738</v>
      </c>
      <c r="D55" s="258"/>
      <c r="E55" s="258">
        <f t="shared" si="3"/>
        <v>10738</v>
      </c>
      <c r="H55" s="244" t="s">
        <v>72</v>
      </c>
      <c r="I55" s="244"/>
      <c r="J55" s="258">
        <v>11858</v>
      </c>
      <c r="K55" s="258">
        <v>813.22900000000004</v>
      </c>
      <c r="L55" s="258">
        <f t="shared" ref="L55:L58" si="4">+J55-K55</f>
        <v>11044.771000000001</v>
      </c>
    </row>
    <row r="56" spans="1:12" ht="15.75" customHeight="1" x14ac:dyDescent="0.35">
      <c r="A56" s="292" t="s">
        <v>73</v>
      </c>
      <c r="B56" s="257"/>
      <c r="C56" s="293">
        <f>+C57-C55-C54</f>
        <v>2957</v>
      </c>
      <c r="D56" s="258">
        <f>+D57-D55-D54</f>
        <v>0</v>
      </c>
      <c r="E56" s="293">
        <f t="shared" si="3"/>
        <v>2957</v>
      </c>
      <c r="H56" s="292" t="s">
        <v>73</v>
      </c>
      <c r="I56" s="257"/>
      <c r="J56" s="293">
        <v>3849</v>
      </c>
      <c r="K56" s="258">
        <v>432.291</v>
      </c>
      <c r="L56" s="258">
        <f t="shared" si="4"/>
        <v>3416.7089999999998</v>
      </c>
    </row>
    <row r="57" spans="1:12" ht="15.75" customHeight="1" x14ac:dyDescent="0.35">
      <c r="A57" s="294" t="s">
        <v>74</v>
      </c>
      <c r="B57" s="257"/>
      <c r="C57" s="295">
        <v>42001</v>
      </c>
      <c r="D57" s="295"/>
      <c r="E57" s="295">
        <f t="shared" si="3"/>
        <v>42001</v>
      </c>
      <c r="H57" s="294" t="s">
        <v>74</v>
      </c>
      <c r="I57" s="257"/>
      <c r="J57" s="295">
        <v>43287</v>
      </c>
      <c r="K57" s="295">
        <f>+K54+K55+K56</f>
        <v>2157.2389999999991</v>
      </c>
      <c r="L57" s="295">
        <f t="shared" si="4"/>
        <v>41129.760999999999</v>
      </c>
    </row>
    <row r="58" spans="1:12" s="267" customFormat="1" ht="15.75" customHeight="1" x14ac:dyDescent="0.35">
      <c r="A58" s="296" t="s">
        <v>75</v>
      </c>
      <c r="B58" s="297"/>
      <c r="C58" s="298"/>
      <c r="D58" s="298"/>
      <c r="E58" s="298">
        <f t="shared" si="3"/>
        <v>0</v>
      </c>
      <c r="H58" s="296" t="s">
        <v>75</v>
      </c>
      <c r="I58" s="297"/>
      <c r="J58" s="298">
        <v>17182.999667188647</v>
      </c>
      <c r="K58" s="298">
        <v>1516.4214131503106</v>
      </c>
      <c r="L58" s="298">
        <f t="shared" si="4"/>
        <v>15666.578254038337</v>
      </c>
    </row>
    <row r="59" spans="1:12" ht="19.5" customHeight="1" x14ac:dyDescent="0.35">
      <c r="C59" s="299"/>
      <c r="D59" s="299"/>
      <c r="E59" s="299"/>
      <c r="F59" s="300"/>
      <c r="G59" s="258"/>
      <c r="H59" s="258"/>
      <c r="I59" s="244"/>
    </row>
  </sheetData>
  <mergeCells count="6">
    <mergeCell ref="J6:L6"/>
    <mergeCell ref="A1:E1"/>
    <mergeCell ref="A2:E2"/>
    <mergeCell ref="A3:E3"/>
    <mergeCell ref="A4:E4"/>
    <mergeCell ref="C6:E6"/>
  </mergeCells>
  <printOptions horizontalCentered="1"/>
  <pageMargins left="0.43307086614173229" right="0.31496062992125984" top="0.78740157480314965" bottom="0.23622047244094491" header="0" footer="0"/>
  <pageSetup scale="36" orientation="portrait" horizontalDpi="300" verticalDpi="300" r:id="rId1"/>
  <headerFooter alignWithMargins="0"/>
  <drawing r:id="rId2"/>
  <legacyDrawing r:id="rId3"/>
  <oleObjects>
    <mc:AlternateContent xmlns:mc="http://schemas.openxmlformats.org/markup-compatibility/2006">
      <mc:Choice Requires="x14">
        <oleObject progId="Word.Picture.8" shapeId="3073" r:id="rId4">
          <objectPr defaultSize="0" autoPict="0" r:id="rId5">
            <anchor moveWithCells="1" sizeWithCells="1">
              <from>
                <xdr:col>5</xdr:col>
                <xdr:colOff>0</xdr:colOff>
                <xdr:row>58</xdr:row>
                <xdr:rowOff>12700</xdr:rowOff>
              </from>
              <to>
                <xdr:col>5</xdr:col>
                <xdr:colOff>0</xdr:colOff>
                <xdr:row>59</xdr:row>
                <xdr:rowOff>0</xdr:rowOff>
              </to>
            </anchor>
          </objectPr>
        </oleObject>
      </mc:Choice>
      <mc:Fallback>
        <oleObject progId="Word.Picture.8" shapeId="3073"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1048538"/>
  <sheetViews>
    <sheetView showGridLines="0" view="pageBreakPreview" topLeftCell="A5" zoomScale="70" zoomScaleSheetLayoutView="70" workbookViewId="0">
      <selection activeCell="E15" sqref="E15"/>
    </sheetView>
  </sheetViews>
  <sheetFormatPr defaultColWidth="9.81640625" defaultRowHeight="15.5" x14ac:dyDescent="0.35"/>
  <cols>
    <col min="1" max="1" width="61.7265625" style="304" customWidth="1"/>
    <col min="2" max="2" width="6.1796875" style="308" customWidth="1"/>
    <col min="3" max="3" width="17.54296875" style="304" bestFit="1" customWidth="1"/>
    <col min="4" max="5" width="10.7265625" style="304" customWidth="1"/>
    <col min="6" max="7" width="10.7265625" style="308" customWidth="1"/>
    <col min="8" max="8" width="9.81640625" style="308" bestFit="1" customWidth="1"/>
    <col min="9" max="9" width="9.81640625" style="304" bestFit="1" customWidth="1"/>
    <col min="10" max="10" width="17.7265625" style="304" bestFit="1" customWidth="1"/>
    <col min="11" max="11" width="10.7265625" style="304" customWidth="1"/>
    <col min="12" max="12" width="14.54296875" style="304" bestFit="1" customWidth="1"/>
    <col min="13" max="13" width="10.7265625" style="304" customWidth="1"/>
    <col min="14" max="14" width="12.26953125" style="304" bestFit="1" customWidth="1"/>
    <col min="15" max="15" width="10.81640625" style="304" bestFit="1" customWidth="1"/>
    <col min="16" max="16" width="15.54296875" style="304" bestFit="1" customWidth="1"/>
    <col min="17" max="16384" width="9.81640625" style="304"/>
  </cols>
  <sheetData>
    <row r="1" spans="1:16" ht="39" customHeight="1" x14ac:dyDescent="0.4">
      <c r="A1" s="301"/>
      <c r="B1" s="301"/>
      <c r="C1" s="706" t="str">
        <f>+'Consolidado Resultados'!C5:H5</f>
        <v>Por el tercer trimestre de:</v>
      </c>
      <c r="D1" s="706"/>
      <c r="E1" s="706"/>
      <c r="F1" s="706"/>
      <c r="G1" s="706"/>
      <c r="H1" s="302"/>
      <c r="I1" s="303"/>
      <c r="J1" s="706" t="str">
        <f>+'Consolidado Resultados'!J5:O5</f>
        <v>A c u m u l a d o:</v>
      </c>
      <c r="K1" s="706"/>
      <c r="L1" s="706"/>
      <c r="M1" s="706"/>
      <c r="N1" s="706"/>
    </row>
    <row r="2" spans="1:16" ht="15" customHeight="1" x14ac:dyDescent="0.4">
      <c r="A2" s="707"/>
      <c r="B2" s="707"/>
      <c r="C2" s="707"/>
      <c r="D2" s="707"/>
      <c r="E2" s="707"/>
      <c r="F2" s="707"/>
      <c r="G2" s="707"/>
      <c r="H2" s="707"/>
      <c r="I2" s="707"/>
      <c r="J2" s="305"/>
      <c r="K2" s="306"/>
      <c r="L2" s="306"/>
      <c r="M2" s="306"/>
    </row>
    <row r="3" spans="1:16" ht="15" customHeight="1" x14ac:dyDescent="0.4">
      <c r="A3" s="708"/>
      <c r="B3" s="708"/>
      <c r="C3" s="708"/>
      <c r="D3" s="708"/>
      <c r="E3" s="708"/>
      <c r="F3" s="708"/>
      <c r="G3" s="708"/>
      <c r="H3" s="708"/>
      <c r="I3" s="708"/>
      <c r="J3" s="305"/>
      <c r="K3" s="306"/>
      <c r="L3" s="307"/>
      <c r="M3" s="306"/>
    </row>
    <row r="4" spans="1:16" ht="18" x14ac:dyDescent="0.4">
      <c r="A4" s="708"/>
      <c r="B4" s="708"/>
      <c r="C4" s="708"/>
      <c r="D4" s="708"/>
      <c r="E4" s="708"/>
      <c r="F4" s="708"/>
      <c r="G4" s="708"/>
      <c r="H4" s="708"/>
      <c r="I4" s="708"/>
      <c r="J4" s="305"/>
      <c r="K4" s="305"/>
      <c r="L4" s="305"/>
      <c r="M4" s="305"/>
      <c r="N4" s="305"/>
      <c r="O4" s="305"/>
      <c r="P4" s="308"/>
    </row>
    <row r="5" spans="1:16" ht="18" x14ac:dyDescent="0.4">
      <c r="A5" s="308" t="s">
        <v>109</v>
      </c>
      <c r="B5" s="309"/>
      <c r="C5" s="276">
        <f>+'FEMSA Comercio-Div Proximidad'!C7</f>
        <v>43967</v>
      </c>
      <c r="D5" s="308"/>
      <c r="E5" s="276">
        <f>+'FEMSA Comercio-Div Proximidad'!E7</f>
        <v>39212</v>
      </c>
      <c r="G5" s="310">
        <f>IF((((C5/E5)-1)*100)&gt;=200,"N.A.",(IF((((C5/E5)-1)*100)&lt;=-200,"N.A.",(((C5/E5)-1)*100))))</f>
        <v>12.12638988064878</v>
      </c>
      <c r="H5" s="309"/>
      <c r="I5" s="309"/>
      <c r="J5" s="276">
        <f>+'FEMSA Comercio-Div Proximidad'!J7</f>
        <v>124101</v>
      </c>
      <c r="K5" s="308"/>
      <c r="L5" s="276">
        <f>+'FEMSA Comercio-Div Proximidad'!L7</f>
        <v>110790</v>
      </c>
      <c r="M5" s="305"/>
      <c r="N5" s="310">
        <f>IF((((J5/L5)-1)*100)&gt;=200,"N.A.",(IF((((J5/L5)-1)*100)&lt;=-200,"N.A.",(((J5/L5)-1)*100))))</f>
        <v>12.014622258326568</v>
      </c>
      <c r="O5" s="305"/>
      <c r="P5" s="308"/>
    </row>
    <row r="6" spans="1:16" ht="18" x14ac:dyDescent="0.4">
      <c r="A6" s="308" t="s">
        <v>110</v>
      </c>
      <c r="B6" s="309"/>
      <c r="C6" s="276">
        <f>+C5-C41</f>
        <v>43809.268254415641</v>
      </c>
      <c r="D6" s="309"/>
      <c r="E6" s="276">
        <f>+E5</f>
        <v>39212</v>
      </c>
      <c r="F6" s="309"/>
      <c r="G6" s="310">
        <f>IF((((C6/E6)-1)*100)&gt;=200,"N.A.",(IF((((C6/E6)-1)*100)&lt;=-200,"N.A.",(((C6/E6)-1)*100))))</f>
        <v>11.72413611755494</v>
      </c>
      <c r="H6" s="309"/>
      <c r="I6" s="309"/>
      <c r="J6" s="276">
        <f>+J5-J41</f>
        <v>123881.87625441563</v>
      </c>
      <c r="K6" s="305"/>
      <c r="L6" s="276">
        <f>+L5</f>
        <v>110790</v>
      </c>
      <c r="M6" s="305"/>
      <c r="N6" s="310">
        <f>IF((((J6/L6)-1)*100)&gt;=200,"N.A.",(IF((((J6/L6)-1)*100)&lt;=-200,"N.A.",(((J6/L6)-1)*100))))</f>
        <v>11.816839294535274</v>
      </c>
      <c r="O6" s="305"/>
      <c r="P6" s="308"/>
    </row>
    <row r="7" spans="1:16" ht="18" x14ac:dyDescent="0.4">
      <c r="B7" s="309"/>
      <c r="C7" s="276"/>
      <c r="D7" s="309"/>
      <c r="E7" s="276"/>
      <c r="F7" s="309"/>
      <c r="H7" s="309"/>
      <c r="I7" s="309"/>
      <c r="J7" s="276"/>
      <c r="K7" s="305"/>
      <c r="L7" s="276"/>
      <c r="M7" s="305"/>
      <c r="N7" s="308"/>
      <c r="O7" s="305"/>
      <c r="P7" s="308"/>
    </row>
    <row r="8" spans="1:16" ht="18" x14ac:dyDescent="0.4">
      <c r="A8" s="308" t="s">
        <v>111</v>
      </c>
      <c r="B8" s="309"/>
      <c r="C8" s="276">
        <f>+'FEMSA Comercio-Div Proximidad'!C13</f>
        <v>3610</v>
      </c>
      <c r="D8" s="309"/>
      <c r="E8" s="276">
        <f>+'FEMSA Comercio-Div Proximidad'!E13</f>
        <v>3320</v>
      </c>
      <c r="F8" s="309"/>
      <c r="G8" s="310">
        <f>IF((((C8/E8)-1)*100)&gt;=200,"N.A.",(IF((((C8/E8)-1)*100)&lt;=-200,"N.A.",(((C8/E8)-1)*100))))</f>
        <v>8.7349397590361413</v>
      </c>
      <c r="H8" s="309"/>
      <c r="I8" s="309"/>
      <c r="J8" s="276">
        <f>+'FEMSA Comercio-Div Proximidad'!J13</f>
        <v>9169</v>
      </c>
      <c r="K8" s="305"/>
      <c r="L8" s="276">
        <f>+'FEMSA Comercio-Div Proximidad'!L13</f>
        <v>8219</v>
      </c>
      <c r="M8" s="305"/>
      <c r="N8" s="310">
        <f>IF((((J8/L8)-1)*100)&gt;=200,"N.A.",(IF((((J8/L8)-1)*100)&lt;=-200,"N.A.",(((J8/L8)-1)*100))))</f>
        <v>11.558583769315</v>
      </c>
      <c r="O8" s="305"/>
      <c r="P8" s="308"/>
    </row>
    <row r="9" spans="1:16" ht="18" x14ac:dyDescent="0.4">
      <c r="A9" s="308" t="s">
        <v>112</v>
      </c>
      <c r="B9" s="309"/>
      <c r="C9" s="276">
        <f>+C8-D41</f>
        <v>3530.7539999999999</v>
      </c>
      <c r="D9" s="309"/>
      <c r="E9" s="276">
        <f>+E8</f>
        <v>3320</v>
      </c>
      <c r="F9" s="309"/>
      <c r="G9" s="310">
        <f>IF((((C9/E9)-1)*100)&gt;=200,"N.A.",(IF((((C9/E9)-1)*100)&lt;=-200,"N.A.",(((C9/E9)-1)*100))))</f>
        <v>6.3480120481927749</v>
      </c>
      <c r="H9" s="309"/>
      <c r="I9" s="309"/>
      <c r="J9" s="276">
        <f>+J8-K41</f>
        <v>9065.1810000000005</v>
      </c>
      <c r="K9" s="305"/>
      <c r="L9" s="276">
        <f>+L8</f>
        <v>8219</v>
      </c>
      <c r="M9" s="305"/>
      <c r="N9" s="310">
        <f>IF((((J9/L9)-1)*100)&gt;=200,"N.A.",(IF((((J9/L9)-1)*100)&lt;=-200,"N.A.",(((J9/L9)-1)*100))))</f>
        <v>10.295425234213408</v>
      </c>
      <c r="O9" s="305"/>
      <c r="P9" s="308"/>
    </row>
    <row r="10" spans="1:16" ht="18" x14ac:dyDescent="0.4">
      <c r="B10" s="309"/>
      <c r="C10" s="276"/>
      <c r="D10" s="309"/>
      <c r="E10" s="276"/>
      <c r="F10" s="309"/>
      <c r="H10" s="309"/>
      <c r="I10" s="309"/>
      <c r="J10" s="276"/>
      <c r="K10" s="305"/>
      <c r="L10" s="276"/>
      <c r="M10" s="305"/>
      <c r="N10" s="308"/>
      <c r="O10" s="305"/>
      <c r="P10" s="308"/>
    </row>
    <row r="11" spans="1:16" ht="18" x14ac:dyDescent="0.4">
      <c r="A11" s="308" t="s">
        <v>113</v>
      </c>
      <c r="B11" s="309"/>
      <c r="C11" s="276">
        <f>+'FEMSA Comercio-Div Proximidad'!C16</f>
        <v>4997</v>
      </c>
      <c r="D11" s="309"/>
      <c r="E11" s="276">
        <f>+'FEMSA Comercio-Div Proximidad'!E16</f>
        <v>4436</v>
      </c>
      <c r="F11" s="309"/>
      <c r="G11" s="310">
        <f>IF((((C11/E11)-1)*100)&gt;=200,"N.A.",(IF((((C11/E11)-1)*100)&lt;=-200,"N.A.",(((C11/E11)-1)*100))))</f>
        <v>12.646528403967539</v>
      </c>
      <c r="H11" s="309"/>
      <c r="I11" s="309"/>
      <c r="J11" s="276">
        <f>+'FEMSA Comercio-Div Proximidad'!J16</f>
        <v>13055</v>
      </c>
      <c r="K11" s="305"/>
      <c r="L11" s="276">
        <f>+'FEMSA Comercio-Div Proximidad'!L16</f>
        <v>11492</v>
      </c>
      <c r="M11" s="305"/>
      <c r="N11" s="310">
        <f>IF((((J11/L11)-1)*100)&gt;=200,"N.A.",(IF((((J11/L11)-1)*100)&lt;=-200,"N.A.",(((J11/L11)-1)*100))))</f>
        <v>13.600765750087017</v>
      </c>
      <c r="O11" s="305"/>
      <c r="P11" s="308"/>
    </row>
    <row r="12" spans="1:16" ht="18" x14ac:dyDescent="0.4">
      <c r="A12" s="308" t="s">
        <v>114</v>
      </c>
      <c r="B12" s="309"/>
      <c r="C12" s="276">
        <f>+C11-E41</f>
        <v>4855.1040000000003</v>
      </c>
      <c r="D12" s="309"/>
      <c r="E12" s="276">
        <f>+E11</f>
        <v>4436</v>
      </c>
      <c r="F12" s="309"/>
      <c r="G12" s="310">
        <f>IF((((C12/E12)-1)*100)&gt;=200,"N.A.",(IF((((C12/E12)-1)*100)&lt;=-200,"N.A.",(((C12/E12)-1)*100))))</f>
        <v>9.4477908025248034</v>
      </c>
      <c r="H12" s="309"/>
      <c r="I12" s="309"/>
      <c r="J12" s="276">
        <f>+J11-L41</f>
        <v>12888.531000000001</v>
      </c>
      <c r="K12" s="305"/>
      <c r="L12" s="276">
        <f>+L11</f>
        <v>11492</v>
      </c>
      <c r="M12" s="305"/>
      <c r="N12" s="310">
        <f>IF((((J12/L12)-1)*100)&gt;=200,"N.A.",(IF((((J12/L12)-1)*100)&lt;=-200,"N.A.",(((J12/L12)-1)*100))))</f>
        <v>12.152201531500184</v>
      </c>
      <c r="O12" s="305"/>
      <c r="P12" s="308"/>
    </row>
    <row r="13" spans="1:16" ht="18" x14ac:dyDescent="0.4">
      <c r="A13" s="309"/>
      <c r="B13" s="309"/>
      <c r="C13" s="309"/>
      <c r="D13" s="309"/>
      <c r="E13" s="309"/>
      <c r="F13" s="309"/>
      <c r="G13" s="309"/>
      <c r="H13" s="309"/>
      <c r="I13" s="309"/>
      <c r="J13" s="309"/>
      <c r="K13" s="305"/>
      <c r="L13" s="309"/>
      <c r="M13" s="305"/>
      <c r="N13" s="305"/>
      <c r="O13" s="305"/>
      <c r="P13" s="308"/>
    </row>
    <row r="14" spans="1:16" x14ac:dyDescent="0.35">
      <c r="A14" s="308" t="s">
        <v>115</v>
      </c>
      <c r="C14" s="276">
        <f>+'Coca-Cola FEMSA'!C8</f>
        <v>44148</v>
      </c>
      <c r="D14" s="308"/>
      <c r="E14" s="276">
        <f>+'Coca-Cola FEMSA'!E8</f>
        <v>44464.103999999999</v>
      </c>
      <c r="G14" s="310">
        <f>IF((((C14/E14)-1)*100)&gt;=200,"N.A.",(IF((((C14/E14)-1)*100)&lt;=-200,"N.A.",(((C14/E14)-1)*100))))</f>
        <v>-0.71091953185428158</v>
      </c>
      <c r="I14" s="308"/>
      <c r="J14" s="276">
        <f>+'Coca-Cola FEMSA'!J8</f>
        <v>130577</v>
      </c>
      <c r="K14" s="308"/>
      <c r="L14" s="276">
        <f>+'Coca-Cola FEMSA'!L8</f>
        <v>137040.709</v>
      </c>
      <c r="M14" s="308"/>
      <c r="N14" s="310">
        <f>IF((((J14/L14)-1)*100)&gt;=200,"N.A.",(IF((((J14/L14)-1)*100)&lt;=-200,"N.A.",(((J14/L14)-1)*100))))</f>
        <v>-4.7166342374950769</v>
      </c>
    </row>
    <row r="15" spans="1:16" x14ac:dyDescent="0.35">
      <c r="A15" s="308" t="s">
        <v>116</v>
      </c>
      <c r="C15" s="276">
        <f>+C14-C39-C40</f>
        <v>42168.116999999998</v>
      </c>
      <c r="D15" s="308"/>
      <c r="E15" s="276">
        <f>+E14-C36</f>
        <v>42694.512724914741</v>
      </c>
      <c r="G15" s="310">
        <f>IF((((C15/E15)-1)*100)&gt;=200,"N.A.",(IF((((C15/E15)-1)*100)&lt;=-200,"N.A.",(((C15/E15)-1)*100))))</f>
        <v>-1.2329353149112321</v>
      </c>
      <c r="H15" s="311"/>
      <c r="I15" s="308"/>
      <c r="J15" s="276">
        <f>+J14-J39-J40</f>
        <v>127726.208</v>
      </c>
      <c r="K15" s="308"/>
      <c r="L15" s="276">
        <f>+L14-J36</f>
        <v>130851.24191661352</v>
      </c>
      <c r="M15" s="308"/>
      <c r="N15" s="310">
        <f>IF((((J15/L15)-1)*100)&gt;=200,"N.A.",(IF((((J15/L15)-1)*100)&lt;=-200,"N.A.",(((J15/L15)-1)*100))))</f>
        <v>-2.3882340517677236</v>
      </c>
    </row>
    <row r="16" spans="1:16" x14ac:dyDescent="0.35">
      <c r="D16" s="308"/>
      <c r="I16" s="308"/>
      <c r="K16" s="308"/>
      <c r="M16" s="308"/>
      <c r="N16" s="308"/>
    </row>
    <row r="17" spans="1:21" x14ac:dyDescent="0.35">
      <c r="A17" s="308" t="s">
        <v>117</v>
      </c>
      <c r="C17" s="276">
        <f>+'Coca-Cola FEMSA'!$C$14</f>
        <v>5777</v>
      </c>
      <c r="D17" s="258"/>
      <c r="E17" s="276">
        <f>+'Coca-Cola FEMSA'!$E$14</f>
        <v>5340.6049999999996</v>
      </c>
      <c r="G17" s="310">
        <f>IF((((C17/E17)-1)*100)&gt;=200,"N.A.",(IF((((C17/E17)-1)*100)&lt;=-200,"N.A.",(((C17/E17)-1)*100))))</f>
        <v>8.1712652405486086</v>
      </c>
      <c r="I17" s="308"/>
      <c r="J17" s="276">
        <f>+'Coca-Cola FEMSA'!$J$14</f>
        <v>17103</v>
      </c>
      <c r="K17" s="258"/>
      <c r="L17" s="276">
        <f>+'Coca-Cola FEMSA'!$L$14</f>
        <v>16830.281999999999</v>
      </c>
      <c r="M17" s="308"/>
      <c r="N17" s="310">
        <f>IF((((J17/L17)-1)*100)&gt;=200,"N.A.",(IF((((J17/L17)-1)*100)&lt;=-200,"N.A.",(((J17/L17)-1)*100))))</f>
        <v>1.6204006563882878</v>
      </c>
      <c r="Q17" s="312"/>
      <c r="S17" s="312" t="s">
        <v>118</v>
      </c>
      <c r="U17" s="310"/>
    </row>
    <row r="18" spans="1:21" x14ac:dyDescent="0.35">
      <c r="A18" s="308" t="s">
        <v>119</v>
      </c>
      <c r="C18" s="313">
        <f>+$C$17-D39-D40</f>
        <v>5639.027</v>
      </c>
      <c r="D18" s="312"/>
      <c r="E18" s="313">
        <f>+$E$17-$D$36</f>
        <v>6055.6049999999996</v>
      </c>
      <c r="G18" s="310">
        <f>IF((((C18/E18)-1)*100)&gt;=200,"N.A.",(IF((((C18/E18)-1)*100)&lt;=-200,"N.A.",(((C18/E18)-1)*100))))</f>
        <v>-6.879213555045272</v>
      </c>
      <c r="H18" s="450">
        <f>+C17/E18-1</f>
        <v>-4.6007789477682137E-2</v>
      </c>
      <c r="J18" s="313">
        <f>+$J$17-K39-K40</f>
        <v>16879.194</v>
      </c>
      <c r="K18" s="312"/>
      <c r="L18" s="313">
        <f>+$L$17-$K$36</f>
        <v>18562.988804310207</v>
      </c>
      <c r="M18" s="308"/>
      <c r="N18" s="310">
        <f>IF((((J18/L18)-1)*100)&gt;=200,"N.A.",(IF((((J18/L18)-1)*100)&lt;=-200,"N.A.",(((J18/L18)-1)*100))))</f>
        <v>-9.0707095827113893</v>
      </c>
      <c r="Q18" s="276">
        <f>+'Coca-Cola FEMSA'!$C$14</f>
        <v>5777</v>
      </c>
      <c r="R18" s="258"/>
      <c r="S18" s="276">
        <f>+'Coca-Cola FEMSA'!$E$14</f>
        <v>5340.6049999999996</v>
      </c>
      <c r="T18" s="308"/>
      <c r="U18" s="310">
        <f>IF((((Q18/S18)-1)*100)&gt;=200,"N.A.",(IF((((Q18/S18)-1)*100)&lt;=-200,"N.A.",(((Q18/S18)-1)*100))))</f>
        <v>8.1712652405486086</v>
      </c>
    </row>
    <row r="19" spans="1:21" x14ac:dyDescent="0.35">
      <c r="E19" s="314"/>
      <c r="L19" s="314"/>
      <c r="M19" s="308"/>
      <c r="N19" s="308"/>
      <c r="Q19" s="313">
        <f>+$C$17</f>
        <v>5777</v>
      </c>
      <c r="R19" s="312"/>
      <c r="S19" s="313">
        <f>+$E$17-$D$36</f>
        <v>6055.6049999999996</v>
      </c>
      <c r="T19" s="308"/>
      <c r="U19" s="310">
        <f>IF((((Q19/S19)-1)*100)&gt;=200,"N.A.",(IF((((Q19/S19)-1)*100)&lt;=-200,"N.A.",(((Q19/S19)-1)*100))))</f>
        <v>-4.6007789477682142</v>
      </c>
    </row>
    <row r="20" spans="1:21" x14ac:dyDescent="0.35">
      <c r="A20" s="308" t="s">
        <v>74</v>
      </c>
      <c r="C20" s="313">
        <f>+'Coca-Cola FEMSA'!C17</f>
        <v>8492</v>
      </c>
      <c r="D20" s="315"/>
      <c r="E20" s="313">
        <f>+'Coca-Cola FEMSA'!E17</f>
        <v>8595.84</v>
      </c>
      <c r="F20" s="311"/>
      <c r="G20" s="310">
        <f>IF((((C20/E20)-1)*100)&gt;=200,"N.A.",(IF((((C20/E20)-1)*100)&lt;=-200,"N.A.",(((C20/E20)-1)*100))))</f>
        <v>-1.2080262080262139</v>
      </c>
      <c r="H20" s="311"/>
      <c r="J20" s="313">
        <f>+'Coca-Cola FEMSA'!J17</f>
        <v>24909</v>
      </c>
      <c r="K20" s="315"/>
      <c r="L20" s="313">
        <f>+'Coca-Cola FEMSA'!L17</f>
        <v>26272.345000000001</v>
      </c>
      <c r="M20" s="311"/>
      <c r="N20" s="310">
        <f>IF((((J20/L20)-1)*100)&gt;=200,"N.A.",(IF((((J20/L20)-1)*100)&lt;=-200,"N.A.",(((J20/L20)-1)*100))))</f>
        <v>-5.1892779270369722</v>
      </c>
    </row>
    <row r="21" spans="1:21" x14ac:dyDescent="0.35">
      <c r="A21" s="308" t="s">
        <v>120</v>
      </c>
      <c r="C21" s="313">
        <f>+C20-E39-E40</f>
        <v>8220.4650000000001</v>
      </c>
      <c r="E21" s="313">
        <f>+E20-E36</f>
        <v>8371.6395739211112</v>
      </c>
      <c r="G21" s="310">
        <f>IF((((C21/E21)-1)*100)&gt;=200,"N.A.",(IF((((C21/E21)-1)*100)&lt;=-200,"N.A.",(((C21/E21)-1)*100))))</f>
        <v>-1.8057941050405701</v>
      </c>
      <c r="H21" s="311"/>
      <c r="J21" s="313">
        <f>+J20-L39-L40</f>
        <v>24499.242000000002</v>
      </c>
      <c r="L21" s="313">
        <f>+L20-L36</f>
        <v>25388.697339250437</v>
      </c>
      <c r="M21" s="308"/>
      <c r="N21" s="310">
        <f>IF((((J21/L21)-1)*100)&gt;=200,"N.A.",(IF((((J21/L21)-1)*100)&lt;=-200,"N.A.",(((J21/L21)-1)*100))))</f>
        <v>-3.5033516188928471</v>
      </c>
    </row>
    <row r="22" spans="1:21" x14ac:dyDescent="0.35">
      <c r="C22" s="316"/>
      <c r="J22" s="316"/>
      <c r="M22" s="308"/>
      <c r="N22" s="308"/>
    </row>
    <row r="23" spans="1:21" x14ac:dyDescent="0.35">
      <c r="A23" s="308" t="s">
        <v>121</v>
      </c>
      <c r="C23" s="312">
        <v>124708</v>
      </c>
      <c r="E23" s="312">
        <v>114801</v>
      </c>
      <c r="G23" s="310">
        <f>IF((((C23/E23)-1)*100)&gt;=200,"N.A.",(IF((((C23/E23)-1)*100)&lt;=-200,"N.A.",(((C23/E23)-1)*100))))</f>
        <v>8.6297157690264026</v>
      </c>
      <c r="J23" s="312">
        <v>240046</v>
      </c>
      <c r="L23" s="312">
        <v>224020</v>
      </c>
      <c r="M23" s="308"/>
      <c r="N23" s="310">
        <f>IF((((J23/L23)-1)*100)&gt;=200,"N.A.",(IF((((J23/L23)-1)*100)&lt;=-200,"N.A.",(((J23/L23)-1)*100))))</f>
        <v>7.1538255512900717</v>
      </c>
    </row>
    <row r="24" spans="1:21" x14ac:dyDescent="0.35">
      <c r="A24" s="308" t="s">
        <v>122</v>
      </c>
      <c r="B24" s="317"/>
      <c r="C24" s="313">
        <f>+C23-C39-C40-C41</f>
        <v>122570.38525441564</v>
      </c>
      <c r="D24" s="318"/>
      <c r="E24" s="313">
        <f>+E23-C36</f>
        <v>113031.40872491474</v>
      </c>
      <c r="F24" s="317"/>
      <c r="G24" s="310">
        <f>IF((((C24/E24)-1)*100)&gt;=200,"N.A.",(IF((((C24/E24)-1)*100)&lt;=-200,"N.A.",(((C24/E24)-1)*100))))</f>
        <v>8.4392264390121596</v>
      </c>
      <c r="H24" s="317"/>
      <c r="I24" s="318"/>
      <c r="J24" s="313">
        <f>+J23-J39-J40-J41</f>
        <v>236976.08425441562</v>
      </c>
      <c r="K24" s="318"/>
      <c r="L24" s="313">
        <f>+L23-J36</f>
        <v>217830.53291661353</v>
      </c>
      <c r="M24" s="317"/>
      <c r="N24" s="310">
        <f>IF((((J24/L24)-1)*100)&gt;=200,"N.A.",(IF((((J24/L24)-1)*100)&lt;=-200,"N.A.",(((J24/L24)-1)*100))))</f>
        <v>8.7891954729464317</v>
      </c>
    </row>
    <row r="25" spans="1:21" x14ac:dyDescent="0.35">
      <c r="B25" s="317"/>
      <c r="C25" s="313"/>
      <c r="D25" s="318"/>
      <c r="E25" s="313"/>
      <c r="F25" s="317"/>
      <c r="H25" s="317"/>
      <c r="I25" s="318"/>
      <c r="J25" s="313"/>
      <c r="K25" s="318"/>
      <c r="L25" s="313"/>
      <c r="M25" s="317"/>
      <c r="N25" s="308"/>
      <c r="P25" s="319">
        <f>+J23-J24</f>
        <v>3069.9157455843815</v>
      </c>
      <c r="Q25" s="319">
        <f>+L23-L24</f>
        <v>6189.4670833864657</v>
      </c>
      <c r="R25" s="319">
        <f>+P25-Q25</f>
        <v>-3119.5513378020842</v>
      </c>
    </row>
    <row r="26" spans="1:21" x14ac:dyDescent="0.35">
      <c r="A26" s="308" t="s">
        <v>123</v>
      </c>
      <c r="B26" s="317"/>
      <c r="C26" s="313">
        <v>10733</v>
      </c>
      <c r="D26" s="318"/>
      <c r="E26" s="313">
        <v>10425</v>
      </c>
      <c r="F26" s="317"/>
      <c r="G26" s="310">
        <f>IF((((C26/E26)-1)*100)&gt;=200,"N.A.",(IF((((C26/E26)-1)*100)&lt;=-200,"N.A.",(((C26/E26)-1)*100))))</f>
        <v>2.9544364508393262</v>
      </c>
      <c r="H26" s="317"/>
      <c r="I26" s="318"/>
      <c r="J26" s="313">
        <v>19143</v>
      </c>
      <c r="K26" s="318"/>
      <c r="L26" s="313">
        <v>18708</v>
      </c>
      <c r="M26" s="317"/>
      <c r="N26" s="310">
        <f>IF((((J26/L26)-1)*100)&gt;=200,"N.A.",(IF((((J26/L26)-1)*100)&lt;=-200,"N.A.",(((J26/L26)-1)*100))))</f>
        <v>2.325208466966</v>
      </c>
    </row>
    <row r="27" spans="1:21" x14ac:dyDescent="0.35">
      <c r="A27" s="308" t="s">
        <v>124</v>
      </c>
      <c r="B27" s="317"/>
      <c r="C27" s="320">
        <f>+C26-D39-D40-D41</f>
        <v>10515.781000000001</v>
      </c>
      <c r="D27" s="318"/>
      <c r="E27" s="320">
        <f>+E26-D36</f>
        <v>11140</v>
      </c>
      <c r="F27" s="317"/>
      <c r="G27" s="310">
        <f>IF((((C27/E27)-1)*100)&gt;=200,"N.A.",(IF((((C27/E27)-1)*100)&lt;=-200,"N.A.",(((C27/E27)-1)*100))))</f>
        <v>-5.6034021543985517</v>
      </c>
      <c r="H27" s="317"/>
      <c r="I27" s="318"/>
      <c r="J27" s="320">
        <f>+J26-K39-K40-K41</f>
        <v>18815.375</v>
      </c>
      <c r="K27" s="318"/>
      <c r="L27" s="320">
        <f>+L26-K36</f>
        <v>20440.706804310208</v>
      </c>
      <c r="M27" s="317"/>
      <c r="N27" s="310">
        <f>IF((((J27/L27)-1)*100)&gt;=200,"N.A.",(IF((((J27/L27)-1)*100)&lt;=-200,"N.A.",(((J27/L27)-1)*100))))</f>
        <v>-7.9514461993431818</v>
      </c>
    </row>
    <row r="28" spans="1:21" x14ac:dyDescent="0.35">
      <c r="B28" s="317"/>
      <c r="C28" s="318"/>
      <c r="D28" s="318"/>
      <c r="E28" s="318"/>
      <c r="F28" s="317"/>
      <c r="H28" s="317"/>
      <c r="I28" s="318"/>
      <c r="J28" s="318"/>
      <c r="K28" s="318"/>
      <c r="L28" s="318"/>
      <c r="M28" s="317"/>
      <c r="N28" s="308"/>
    </row>
    <row r="29" spans="1:21" x14ac:dyDescent="0.35">
      <c r="A29" s="308" t="s">
        <v>125</v>
      </c>
      <c r="B29" s="317"/>
      <c r="C29" s="313">
        <v>15744</v>
      </c>
      <c r="D29" s="318"/>
      <c r="E29" s="313">
        <v>15284</v>
      </c>
      <c r="F29" s="317"/>
      <c r="G29" s="310">
        <f>IF((((C29/E29)-1)*100)&gt;=200,"N.A.",(IF((((C29/E29)-1)*100)&lt;=-200,"N.A.",(((C29/E29)-1)*100))))</f>
        <v>3.0096833289714686</v>
      </c>
      <c r="H29" s="321"/>
      <c r="I29" s="321"/>
      <c r="J29" s="313">
        <v>28750</v>
      </c>
      <c r="K29" s="318"/>
      <c r="L29" s="313">
        <v>28128</v>
      </c>
      <c r="M29" s="317"/>
      <c r="N29" s="310">
        <f>IF((((J29/L29)-1)*100)&gt;=200,"N.A.",(IF((((J29/L29)-1)*100)&lt;=-200,"N.A.",(((J29/L29)-1)*100))))</f>
        <v>2.2113196814562031</v>
      </c>
    </row>
    <row r="30" spans="1:21" x14ac:dyDescent="0.35">
      <c r="A30" s="308" t="s">
        <v>126</v>
      </c>
      <c r="B30" s="317"/>
      <c r="C30" s="313">
        <f>+C29-E39-E40-E41</f>
        <v>15330.569</v>
      </c>
      <c r="D30" s="318"/>
      <c r="E30" s="313">
        <f>+E29-E36</f>
        <v>15059.799573921111</v>
      </c>
      <c r="F30" s="317"/>
      <c r="G30" s="310">
        <f>IF((((C30/E30)-1)*100)&gt;=200,"N.A.",(IF((((C30/E30)-1)*100)&lt;=-200,"N.A.",(((C30/E30)-1)*100))))</f>
        <v>1.7979616843492252</v>
      </c>
      <c r="H30" s="321"/>
      <c r="I30" s="322"/>
      <c r="J30" s="313">
        <f>+J29-L39-L40-L41</f>
        <v>28173.773000000001</v>
      </c>
      <c r="K30" s="318"/>
      <c r="L30" s="313">
        <f>+L29-L36</f>
        <v>27244.352339250436</v>
      </c>
      <c r="M30" s="317"/>
      <c r="N30" s="310">
        <f>IF((((J30/L30)-1)*100)&gt;=200,"N.A.",(IF((((J30/L30)-1)*100)&lt;=-200,"N.A.",(((J30/L30)-1)*100))))</f>
        <v>3.4114250512410349</v>
      </c>
    </row>
    <row r="31" spans="1:21" x14ac:dyDescent="0.35">
      <c r="A31" s="318"/>
      <c r="B31" s="317"/>
      <c r="C31" s="320"/>
      <c r="D31" s="318"/>
      <c r="E31" s="320"/>
      <c r="F31" s="317"/>
      <c r="G31" s="317"/>
      <c r="H31" s="321"/>
      <c r="I31" s="322"/>
      <c r="J31" s="320"/>
      <c r="K31" s="318"/>
      <c r="L31" s="318"/>
      <c r="M31" s="318"/>
      <c r="N31" s="318"/>
    </row>
    <row r="32" spans="1:21" x14ac:dyDescent="0.35">
      <c r="A32" s="318"/>
      <c r="B32" s="317"/>
      <c r="C32" s="320"/>
      <c r="D32" s="318"/>
      <c r="E32" s="318"/>
      <c r="F32" s="317"/>
      <c r="G32" s="317"/>
      <c r="H32" s="321"/>
      <c r="I32" s="322"/>
      <c r="J32" s="320"/>
      <c r="K32" s="318"/>
      <c r="L32" s="318"/>
      <c r="M32" s="318"/>
      <c r="N32" s="318"/>
    </row>
    <row r="33" spans="1:14" x14ac:dyDescent="0.35">
      <c r="A33" s="317"/>
      <c r="B33" s="317"/>
      <c r="C33" s="320"/>
      <c r="D33" s="318"/>
      <c r="E33" s="320"/>
      <c r="F33" s="317"/>
      <c r="G33" s="323"/>
      <c r="H33" s="321"/>
      <c r="I33" s="321"/>
      <c r="J33" s="320"/>
      <c r="K33" s="318"/>
      <c r="L33" s="318"/>
      <c r="M33" s="318"/>
      <c r="N33" s="323"/>
    </row>
    <row r="34" spans="1:14" x14ac:dyDescent="0.35">
      <c r="A34" s="324">
        <v>2017</v>
      </c>
      <c r="C34" s="325" t="s">
        <v>127</v>
      </c>
      <c r="D34" s="325" t="s">
        <v>128</v>
      </c>
      <c r="E34" s="325" t="s">
        <v>129</v>
      </c>
      <c r="J34" s="325" t="s">
        <v>127</v>
      </c>
      <c r="K34" s="325" t="s">
        <v>128</v>
      </c>
      <c r="L34" s="325" t="s">
        <v>129</v>
      </c>
      <c r="M34" s="312"/>
    </row>
    <row r="35" spans="1:14" x14ac:dyDescent="0.35">
      <c r="C35" s="312"/>
      <c r="D35" s="326"/>
      <c r="E35" s="326"/>
      <c r="J35" s="312"/>
      <c r="K35" s="326"/>
      <c r="L35" s="326"/>
      <c r="M35" s="312"/>
    </row>
    <row r="36" spans="1:14" x14ac:dyDescent="0.35">
      <c r="A36" s="304" t="s">
        <v>130</v>
      </c>
      <c r="C36" s="312">
        <v>1769.5912750852558</v>
      </c>
      <c r="D36" s="312">
        <v>-715</v>
      </c>
      <c r="E36" s="312">
        <v>224.20042607888968</v>
      </c>
      <c r="J36" s="312">
        <v>6189.4670833864739</v>
      </c>
      <c r="K36" s="312">
        <v>-1732.7068043102079</v>
      </c>
      <c r="L36" s="312">
        <v>883.64766074956492</v>
      </c>
    </row>
    <row r="37" spans="1:14" x14ac:dyDescent="0.35">
      <c r="C37" s="312"/>
      <c r="D37" s="326"/>
      <c r="E37" s="326"/>
      <c r="J37" s="312"/>
      <c r="K37" s="326"/>
      <c r="L37" s="326"/>
    </row>
    <row r="38" spans="1:14" x14ac:dyDescent="0.35">
      <c r="A38" s="324">
        <v>2018</v>
      </c>
      <c r="C38" s="325" t="s">
        <v>127</v>
      </c>
      <c r="D38" s="325" t="s">
        <v>128</v>
      </c>
      <c r="E38" s="325" t="s">
        <v>129</v>
      </c>
      <c r="J38" s="325" t="s">
        <v>127</v>
      </c>
      <c r="K38" s="325" t="s">
        <v>128</v>
      </c>
      <c r="L38" s="325" t="s">
        <v>129</v>
      </c>
    </row>
    <row r="39" spans="1:14" x14ac:dyDescent="0.35">
      <c r="A39" s="304" t="s">
        <v>131</v>
      </c>
      <c r="C39" s="327">
        <v>1192.213</v>
      </c>
      <c r="D39" s="327">
        <v>99.786000000000001</v>
      </c>
      <c r="E39" s="327">
        <v>173.041</v>
      </c>
      <c r="I39" s="328"/>
      <c r="J39" s="327">
        <v>2063.1219999999998</v>
      </c>
      <c r="K39" s="327">
        <v>185.619</v>
      </c>
      <c r="L39" s="327">
        <v>311.26400000000001</v>
      </c>
      <c r="M39" s="325"/>
    </row>
    <row r="40" spans="1:14" x14ac:dyDescent="0.35">
      <c r="A40" s="304" t="s">
        <v>200</v>
      </c>
      <c r="C40" s="327">
        <v>787.67</v>
      </c>
      <c r="D40" s="327">
        <v>38.186999999999998</v>
      </c>
      <c r="E40" s="327">
        <v>98.494</v>
      </c>
      <c r="I40" s="328"/>
      <c r="J40" s="327">
        <v>787.67</v>
      </c>
      <c r="K40" s="327">
        <v>38.186999999999998</v>
      </c>
      <c r="L40" s="327">
        <v>98.494</v>
      </c>
      <c r="M40" s="325"/>
    </row>
    <row r="41" spans="1:14" x14ac:dyDescent="0.35">
      <c r="A41" s="304" t="s">
        <v>132</v>
      </c>
      <c r="C41" s="327">
        <v>157.73174558435997</v>
      </c>
      <c r="D41" s="327">
        <v>79.245999999999995</v>
      </c>
      <c r="E41" s="327">
        <v>141.89599999999999</v>
      </c>
      <c r="I41" s="328"/>
      <c r="J41" s="327">
        <v>219.12374558435997</v>
      </c>
      <c r="K41" s="327">
        <v>103.819</v>
      </c>
      <c r="L41" s="327">
        <v>166.46899999999999</v>
      </c>
      <c r="M41" s="325"/>
    </row>
    <row r="42" spans="1:14" x14ac:dyDescent="0.35">
      <c r="C42" s="325"/>
      <c r="D42" s="325"/>
      <c r="E42" s="325"/>
      <c r="I42" s="328"/>
      <c r="J42" s="308"/>
      <c r="K42" s="325"/>
      <c r="L42" s="325"/>
      <c r="M42" s="325"/>
    </row>
    <row r="43" spans="1:14" x14ac:dyDescent="0.35">
      <c r="C43" s="325"/>
      <c r="D43" s="325"/>
      <c r="E43" s="325"/>
      <c r="I43" s="328"/>
      <c r="J43" s="308"/>
      <c r="K43" s="325"/>
      <c r="L43" s="325"/>
      <c r="M43" s="325"/>
    </row>
    <row r="44" spans="1:14" x14ac:dyDescent="0.35">
      <c r="K44" s="312"/>
      <c r="L44" s="312"/>
      <c r="M44" s="312"/>
    </row>
    <row r="45" spans="1:14" x14ac:dyDescent="0.35">
      <c r="K45" s="312"/>
      <c r="L45" s="312"/>
      <c r="M45" s="312"/>
    </row>
    <row r="46" spans="1:14" x14ac:dyDescent="0.35">
      <c r="N46" s="329"/>
    </row>
    <row r="47" spans="1:14" x14ac:dyDescent="0.35">
      <c r="M47" s="319"/>
      <c r="N47" s="319"/>
    </row>
    <row r="48" spans="1:14" x14ac:dyDescent="0.35">
      <c r="N48" s="319"/>
    </row>
    <row r="1048538" spans="3:3" x14ac:dyDescent="0.35">
      <c r="C1048538" s="330"/>
    </row>
  </sheetData>
  <mergeCells count="5">
    <mergeCell ref="C1:G1"/>
    <mergeCell ref="J1:N1"/>
    <mergeCell ref="A2:I2"/>
    <mergeCell ref="A3:I3"/>
    <mergeCell ref="A4:I4"/>
  </mergeCells>
  <printOptions horizontalCentered="1"/>
  <pageMargins left="0.43307086614173229" right="0.31496062992125984" top="0.78740157480314965" bottom="0.23622047244094491" header="0" footer="0"/>
  <pageSetup scale="44"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9"/>
  <sheetViews>
    <sheetView showGridLines="0" view="pageBreakPreview" zoomScale="130" zoomScaleNormal="115" zoomScaleSheetLayoutView="130" workbookViewId="0">
      <selection activeCell="C7" sqref="C7"/>
    </sheetView>
  </sheetViews>
  <sheetFormatPr defaultColWidth="9.81640625" defaultRowHeight="10.5" x14ac:dyDescent="0.25"/>
  <cols>
    <col min="1" max="1" width="42.7265625" style="239" customWidth="1"/>
    <col min="2" max="2" width="1.7265625" style="104" customWidth="1"/>
    <col min="3" max="5" width="7.7265625" style="90" customWidth="1"/>
    <col min="6" max="7" width="7.7265625" style="104" customWidth="1"/>
    <col min="8" max="8" width="6.26953125" style="104" hidden="1" customWidth="1"/>
    <col min="9" max="9" width="2.7265625" style="90" customWidth="1"/>
    <col min="10" max="14" width="7.7265625" style="90" customWidth="1"/>
    <col min="15" max="15" width="11.7265625" style="90" customWidth="1"/>
    <col min="16" max="16" width="9.81640625" style="90"/>
    <col min="17" max="18" width="11.1796875" style="90" bestFit="1" customWidth="1"/>
    <col min="19" max="16384" width="9.81640625" style="90"/>
  </cols>
  <sheetData>
    <row r="1" spans="1:22" ht="11.15" customHeight="1" x14ac:dyDescent="0.25">
      <c r="A1" s="691" t="s">
        <v>160</v>
      </c>
      <c r="B1" s="691"/>
      <c r="C1" s="691"/>
      <c r="D1" s="691"/>
      <c r="E1" s="691"/>
      <c r="F1" s="691"/>
      <c r="G1" s="691"/>
      <c r="H1" s="691"/>
      <c r="I1" s="691"/>
      <c r="J1" s="691"/>
      <c r="K1" s="691"/>
      <c r="L1" s="691"/>
      <c r="M1" s="691"/>
      <c r="N1" s="691"/>
      <c r="O1" s="89"/>
    </row>
    <row r="2" spans="1:22" ht="11.15" customHeight="1" x14ac:dyDescent="0.25">
      <c r="A2" s="692" t="s">
        <v>134</v>
      </c>
      <c r="B2" s="692"/>
      <c r="C2" s="692"/>
      <c r="D2" s="692"/>
      <c r="E2" s="692"/>
      <c r="F2" s="692"/>
      <c r="G2" s="692"/>
      <c r="H2" s="692"/>
      <c r="I2" s="692"/>
      <c r="J2" s="692"/>
      <c r="K2" s="692"/>
      <c r="L2" s="692"/>
      <c r="M2" s="692"/>
      <c r="N2" s="692"/>
      <c r="O2" s="91"/>
    </row>
    <row r="3" spans="1:22" ht="11.15" customHeight="1" x14ac:dyDescent="0.25">
      <c r="A3" s="693" t="s">
        <v>2</v>
      </c>
      <c r="B3" s="693"/>
      <c r="C3" s="693"/>
      <c r="D3" s="693"/>
      <c r="E3" s="693"/>
      <c r="F3" s="693"/>
      <c r="G3" s="693"/>
      <c r="H3" s="693"/>
      <c r="I3" s="693"/>
      <c r="J3" s="693"/>
      <c r="K3" s="693"/>
      <c r="L3" s="693"/>
      <c r="M3" s="693"/>
      <c r="N3" s="693"/>
      <c r="O3" s="92"/>
    </row>
    <row r="4" spans="1:22" ht="11.15" customHeight="1" x14ac:dyDescent="0.25">
      <c r="A4" s="451"/>
      <c r="B4" s="332"/>
      <c r="C4" s="331"/>
      <c r="D4" s="331"/>
      <c r="E4" s="452"/>
      <c r="F4" s="332"/>
      <c r="G4" s="332"/>
      <c r="H4" s="332"/>
      <c r="I4" s="331"/>
      <c r="J4" s="331"/>
      <c r="K4" s="453"/>
    </row>
    <row r="5" spans="1:22" s="104" customFormat="1" ht="15" customHeight="1" x14ac:dyDescent="0.25">
      <c r="A5" s="101"/>
      <c r="B5" s="334"/>
      <c r="C5" s="694" t="str">
        <f>+'Consolidado Resultados'!C5:H5</f>
        <v>Por el tercer trimestre de:</v>
      </c>
      <c r="D5" s="694"/>
      <c r="E5" s="694"/>
      <c r="F5" s="694"/>
      <c r="G5" s="694"/>
      <c r="H5" s="629"/>
      <c r="I5" s="210"/>
      <c r="J5" s="694" t="s">
        <v>135</v>
      </c>
      <c r="K5" s="694"/>
      <c r="L5" s="694"/>
      <c r="M5" s="694"/>
      <c r="N5" s="694"/>
      <c r="Q5" s="454">
        <v>0</v>
      </c>
      <c r="R5" s="202">
        <f>+C7+'FEMSA Comercio-Div Salud'!C7+'FEMSA Comercio-Div Combustibles'!C7</f>
        <v>69834.120999999999</v>
      </c>
      <c r="S5" s="202">
        <f>+E7+'FEMSA Comercio-Div Salud'!E7+'FEMSA Comercio-Div Combustibles'!E7</f>
        <v>61310.826000000001</v>
      </c>
      <c r="T5" s="455">
        <f>+R5/S5-1</f>
        <v>0.13901778129689513</v>
      </c>
    </row>
    <row r="6" spans="1:22" s="338" customFormat="1" ht="15" customHeight="1" x14ac:dyDescent="0.25">
      <c r="A6" s="456"/>
      <c r="B6" s="336"/>
      <c r="C6" s="457" t="str">
        <f>+'Consolidado Resultados'!C6</f>
        <v>2018 (A)</v>
      </c>
      <c r="D6" s="337" t="s">
        <v>47</v>
      </c>
      <c r="E6" s="457" t="str">
        <f>+'Consolidado Resultados'!E6</f>
        <v>2017 (A)</v>
      </c>
      <c r="F6" s="337" t="s">
        <v>47</v>
      </c>
      <c r="G6" s="336" t="s">
        <v>4</v>
      </c>
      <c r="H6" s="337" t="s">
        <v>48</v>
      </c>
      <c r="I6" s="337"/>
      <c r="J6" s="457" t="str">
        <f>+C6</f>
        <v>2018 (A)</v>
      </c>
      <c r="K6" s="337" t="s">
        <v>47</v>
      </c>
      <c r="L6" s="457" t="str">
        <f>+E6</f>
        <v>2017 (A)</v>
      </c>
      <c r="M6" s="337" t="s">
        <v>47</v>
      </c>
      <c r="N6" s="336" t="s">
        <v>4</v>
      </c>
      <c r="O6" s="339"/>
      <c r="P6" s="339"/>
      <c r="Q6" s="339" t="e">
        <f>+E7+'FEMSA Comercio-Div Salud'!E7+'FEMSA Comercio-Div Combustibles'!#REF!</f>
        <v>#REF!</v>
      </c>
    </row>
    <row r="7" spans="1:22" ht="13" customHeight="1" x14ac:dyDescent="0.25">
      <c r="A7" s="109" t="s">
        <v>49</v>
      </c>
      <c r="B7" s="345"/>
      <c r="C7" s="111">
        <v>45076</v>
      </c>
      <c r="D7" s="112">
        <f>((+C7/C$7)*100)</f>
        <v>100</v>
      </c>
      <c r="E7" s="111">
        <v>40292</v>
      </c>
      <c r="F7" s="112">
        <f>((+E7/E$7)*100)</f>
        <v>100</v>
      </c>
      <c r="G7" s="112">
        <f t="shared" ref="G7:G17" si="0">IF((((C7/E7)-1)*100)&gt;=200,"N.S.",(IF((((C7/E7)-1)*100)&lt;=-200,"N.S.",(((C7/E7)-1)*100))))</f>
        <v>11.873324729474843</v>
      </c>
      <c r="H7" s="112"/>
      <c r="I7" s="114"/>
      <c r="J7" s="111">
        <v>127399</v>
      </c>
      <c r="K7" s="112">
        <f>((+J7/J$7)*100)</f>
        <v>100</v>
      </c>
      <c r="L7" s="111">
        <v>114022</v>
      </c>
      <c r="M7" s="112">
        <f>((+L7/L$7)*100)</f>
        <v>100</v>
      </c>
      <c r="N7" s="112">
        <f t="shared" ref="N7:N17" si="1">IF((((J7/L7)-1)*100)&gt;=200,"N.S.",(IF((((J7/L7)-1)*100)&lt;=-200,"N.S.",(((J7/L7)-1)*100))))</f>
        <v>11.731946466471378</v>
      </c>
      <c r="P7" s="122"/>
      <c r="Q7" s="458" t="e">
        <f>+Q5-Q6</f>
        <v>#REF!</v>
      </c>
      <c r="R7" s="122">
        <f>+L7</f>
        <v>114022</v>
      </c>
      <c r="U7" s="122">
        <f>+C7+'FEMSA Comercio-Div Salud'!C7+'FEMSA Comercio-Div Combustibles'!C7</f>
        <v>69834.120999999999</v>
      </c>
      <c r="V7" s="122">
        <f>+E7+'FEMSA Comercio-Div Combustibles'!E7+'FEMSA Comercio-Div Salud'!E7</f>
        <v>61310.826000000001</v>
      </c>
    </row>
    <row r="8" spans="1:22" ht="13" customHeight="1" x14ac:dyDescent="0.25">
      <c r="A8" s="115" t="s">
        <v>50</v>
      </c>
      <c r="B8" s="345"/>
      <c r="C8" s="42">
        <f>+C7-C9</f>
        <v>27494</v>
      </c>
      <c r="D8" s="116">
        <f>D7-D9</f>
        <v>61</v>
      </c>
      <c r="E8" s="42">
        <v>25237</v>
      </c>
      <c r="F8" s="116">
        <f>F7-F9</f>
        <v>62.6</v>
      </c>
      <c r="G8" s="116">
        <f t="shared" si="0"/>
        <v>8.9432182906050706</v>
      </c>
      <c r="H8" s="638"/>
      <c r="I8" s="114"/>
      <c r="J8" s="42">
        <f>+J7-J9</f>
        <v>79172</v>
      </c>
      <c r="K8" s="116">
        <f>K7-K9</f>
        <v>62.1</v>
      </c>
      <c r="L8" s="42">
        <v>72171</v>
      </c>
      <c r="M8" s="116">
        <f>M7-M9</f>
        <v>63.3</v>
      </c>
      <c r="N8" s="116">
        <f t="shared" si="1"/>
        <v>9.7005722520125737</v>
      </c>
      <c r="P8" s="122">
        <f>+L8+'FEMSA Comercio-Div Salud'!K8+'FEMSA Comercio-Div Combustibles'!K8</f>
        <v>123119.83900000001</v>
      </c>
      <c r="U8" s="122">
        <f>+C8+'FEMSA Comercio-Div Salud'!C8+'FEMSA Comercio-Div Combustibles'!C8</f>
        <v>47380.120999999999</v>
      </c>
      <c r="V8" s="122">
        <f>+E8+'FEMSA Comercio-Div Combustibles'!E8+'FEMSA Comercio-Div Salud'!E8</f>
        <v>42127.826000000001</v>
      </c>
    </row>
    <row r="9" spans="1:22" ht="13" customHeight="1" x14ac:dyDescent="0.25">
      <c r="A9" s="117" t="s">
        <v>51</v>
      </c>
      <c r="B9" s="345"/>
      <c r="C9" s="118">
        <v>17582</v>
      </c>
      <c r="D9" s="119">
        <f>ROUND(((+C9/C$7)*100),1)</f>
        <v>39</v>
      </c>
      <c r="E9" s="118">
        <v>15055</v>
      </c>
      <c r="F9" s="119">
        <f>ROUND(((+E9/E$7)*100),1)</f>
        <v>37.4</v>
      </c>
      <c r="G9" s="119">
        <f t="shared" si="0"/>
        <v>16.785121222185317</v>
      </c>
      <c r="H9" s="639"/>
      <c r="I9" s="114"/>
      <c r="J9" s="118">
        <v>48227</v>
      </c>
      <c r="K9" s="119">
        <f>ROUND(((+J9/J$7)*100),1)</f>
        <v>37.9</v>
      </c>
      <c r="L9" s="118">
        <v>41851</v>
      </c>
      <c r="M9" s="119">
        <f>ROUND(((+L9/L$7)*100),1)</f>
        <v>36.700000000000003</v>
      </c>
      <c r="N9" s="119">
        <f t="shared" si="1"/>
        <v>15.235000358414386</v>
      </c>
      <c r="P9" s="122">
        <v>123124.183</v>
      </c>
      <c r="U9" s="122">
        <f>+C9+'FEMSA Comercio-Div Salud'!C9+'FEMSA Comercio-Div Combustibles'!C9</f>
        <v>22454</v>
      </c>
      <c r="V9" s="122">
        <f>+E9+'FEMSA Comercio-Div Combustibles'!E9+'FEMSA Comercio-Div Salud'!E9</f>
        <v>19183</v>
      </c>
    </row>
    <row r="10" spans="1:22" ht="13" customHeight="1" x14ac:dyDescent="0.25">
      <c r="A10" s="349" t="s">
        <v>52</v>
      </c>
      <c r="B10" s="341"/>
      <c r="C10" s="125">
        <v>1103</v>
      </c>
      <c r="D10" s="126">
        <f>ROUND(((+C10/C$7)*100),1)</f>
        <v>2.4</v>
      </c>
      <c r="E10" s="125">
        <v>777</v>
      </c>
      <c r="F10" s="126">
        <f>ROUND(((+E10/E$7)*100),1)</f>
        <v>1.9</v>
      </c>
      <c r="G10" s="126">
        <f t="shared" si="0"/>
        <v>41.956241956241946</v>
      </c>
      <c r="H10" s="126"/>
      <c r="I10" s="114"/>
      <c r="J10" s="125">
        <v>2943</v>
      </c>
      <c r="K10" s="126">
        <f>ROUND(((+J10/J$7)*100),1)</f>
        <v>2.2999999999999998</v>
      </c>
      <c r="L10" s="125">
        <v>2358</v>
      </c>
      <c r="M10" s="126">
        <f>ROUND(((+L10/L$7)*100),1)</f>
        <v>2.1</v>
      </c>
      <c r="N10" s="126">
        <f t="shared" si="1"/>
        <v>24.809160305343504</v>
      </c>
      <c r="U10" s="122">
        <f>+C10+'FEMSA Comercio-Div Salud'!C10+'FEMSA Comercio-Div Combustibles'!C10</f>
        <v>1659</v>
      </c>
      <c r="V10" s="122">
        <f>+E10+'FEMSA Comercio-Div Combustibles'!E10+'FEMSA Comercio-Div Salud'!E10</f>
        <v>1207</v>
      </c>
    </row>
    <row r="11" spans="1:22" ht="13" customHeight="1" x14ac:dyDescent="0.25">
      <c r="A11" s="350" t="s">
        <v>53</v>
      </c>
      <c r="B11" s="341"/>
      <c r="C11" s="111">
        <f>+C9-C10-C12-C13</f>
        <v>12937</v>
      </c>
      <c r="D11" s="112">
        <f>+D9-D10-D13-D12</f>
        <v>28.700000000000003</v>
      </c>
      <c r="E11" s="111">
        <v>10954</v>
      </c>
      <c r="F11" s="112">
        <f>+F9-F10-F13-F12</f>
        <v>27.299999999999997</v>
      </c>
      <c r="G11" s="112">
        <f t="shared" si="0"/>
        <v>18.102976081796605</v>
      </c>
      <c r="H11" s="112"/>
      <c r="I11" s="114"/>
      <c r="J11" s="111">
        <f>+J9-J10-J12-J13</f>
        <v>36227</v>
      </c>
      <c r="K11" s="113">
        <f>+K9-K10-K13-K12</f>
        <v>28.500000000000004</v>
      </c>
      <c r="L11" s="111">
        <v>31245</v>
      </c>
      <c r="M11" s="113">
        <f>+M9-M10-M13-M12</f>
        <v>27.3</v>
      </c>
      <c r="N11" s="113">
        <f t="shared" si="1"/>
        <v>15.944951192190748</v>
      </c>
      <c r="U11" s="122">
        <f>+C11+'FEMSA Comercio-Div Salud'!C11+'FEMSA Comercio-Div Combustibles'!C11</f>
        <v>16553</v>
      </c>
      <c r="V11" s="122">
        <f>+E11+'FEMSA Comercio-Div Combustibles'!E11+'FEMSA Comercio-Div Salud'!E11</f>
        <v>14096</v>
      </c>
    </row>
    <row r="12" spans="1:22" ht="13" customHeight="1" x14ac:dyDescent="0.25">
      <c r="A12" s="115" t="s">
        <v>95</v>
      </c>
      <c r="B12" s="345"/>
      <c r="C12" s="42">
        <v>71</v>
      </c>
      <c r="D12" s="116">
        <f>ROUND(((+C12/C$7)*100),1)</f>
        <v>0.2</v>
      </c>
      <c r="E12" s="42">
        <v>57</v>
      </c>
      <c r="F12" s="116">
        <f>ROUND(((+E12/E$7)*100),1)</f>
        <v>0.1</v>
      </c>
      <c r="G12" s="116">
        <f t="shared" si="0"/>
        <v>24.561403508771939</v>
      </c>
      <c r="H12" s="638"/>
      <c r="I12" s="114"/>
      <c r="J12" s="42">
        <v>224</v>
      </c>
      <c r="K12" s="116">
        <f>ROUND(((+J12/J$7)*100),1)</f>
        <v>0.2</v>
      </c>
      <c r="L12" s="42">
        <v>184</v>
      </c>
      <c r="M12" s="116">
        <f>ROUND(((+L12/L$7)*100),1)</f>
        <v>0.2</v>
      </c>
      <c r="N12" s="116">
        <f t="shared" si="1"/>
        <v>21.739130434782616</v>
      </c>
      <c r="U12" s="122">
        <f>+C12+'FEMSA Comercio-Div Salud'!C12+'FEMSA Comercio-Div Combustibles'!C12</f>
        <v>98</v>
      </c>
      <c r="V12" s="122">
        <f>+E12+'FEMSA Comercio-Div Combustibles'!E12+'FEMSA Comercio-Div Salud'!E12</f>
        <v>102</v>
      </c>
    </row>
    <row r="13" spans="1:22" s="134" customFormat="1" ht="13" customHeight="1" x14ac:dyDescent="0.25">
      <c r="A13" s="132" t="s">
        <v>137</v>
      </c>
      <c r="B13" s="355"/>
      <c r="C13" s="348">
        <v>3471</v>
      </c>
      <c r="D13" s="119">
        <f>ROUND(((+C13/C$7)*100),1)</f>
        <v>7.7</v>
      </c>
      <c r="E13" s="348">
        <v>3267</v>
      </c>
      <c r="F13" s="119">
        <f>ROUND(((+E13/E$7)*100),1)</f>
        <v>8.1</v>
      </c>
      <c r="G13" s="119">
        <f t="shared" si="0"/>
        <v>6.244260789715339</v>
      </c>
      <c r="H13" s="639"/>
      <c r="I13" s="130"/>
      <c r="J13" s="348">
        <v>8833</v>
      </c>
      <c r="K13" s="119">
        <f>ROUND(((+J13/J$7)*100),1)</f>
        <v>6.9</v>
      </c>
      <c r="L13" s="348">
        <v>8064</v>
      </c>
      <c r="M13" s="119">
        <f>ROUND(((+L13/L$7)*100),1)</f>
        <v>7.1</v>
      </c>
      <c r="N13" s="119">
        <f t="shared" si="1"/>
        <v>9.5362103174603252</v>
      </c>
      <c r="O13" s="135">
        <f>+C13+'FEMSA Comercio-Div Salud'!C13+'FEMSA Comercio-Div Combustibles'!C13</f>
        <v>4144</v>
      </c>
      <c r="U13" s="122">
        <f>+C13+'FEMSA Comercio-Div Salud'!C13+'FEMSA Comercio-Div Combustibles'!C13</f>
        <v>4144</v>
      </c>
      <c r="V13" s="122">
        <f>+E13+'FEMSA Comercio-Div Combustibles'!E13+'FEMSA Comercio-Div Salud'!E13</f>
        <v>3778</v>
      </c>
    </row>
    <row r="14" spans="1:22" ht="13" customHeight="1" x14ac:dyDescent="0.25">
      <c r="A14" s="356" t="s">
        <v>72</v>
      </c>
      <c r="C14" s="125">
        <v>1315</v>
      </c>
      <c r="D14" s="126">
        <f>ROUND(((+C14/C$7)*100),1)</f>
        <v>2.9</v>
      </c>
      <c r="E14" s="125">
        <v>1077</v>
      </c>
      <c r="F14" s="126">
        <f>ROUND(((+E14/E$7)*100),1)</f>
        <v>2.7</v>
      </c>
      <c r="G14" s="126">
        <f t="shared" si="0"/>
        <v>22.098421541318469</v>
      </c>
      <c r="H14" s="126"/>
      <c r="I14" s="130"/>
      <c r="J14" s="125">
        <v>3674</v>
      </c>
      <c r="K14" s="126">
        <f>ROUND(((+J14/J$7)*100),1)</f>
        <v>2.9</v>
      </c>
      <c r="L14" s="125">
        <v>3128</v>
      </c>
      <c r="M14" s="126">
        <f>ROUND(((+L14/L$7)*100),1)</f>
        <v>2.7</v>
      </c>
      <c r="N14" s="126">
        <f t="shared" si="1"/>
        <v>17.455242966751918</v>
      </c>
      <c r="U14" s="122">
        <f>+C14+'FEMSA Comercio-Div Salud'!C14+'FEMSA Comercio-Div Combustibles'!C14</f>
        <v>1520</v>
      </c>
      <c r="V14" s="122">
        <f>+E14+'FEMSA Comercio-Div Combustibles'!E14+'FEMSA Comercio-Div Salud'!E14</f>
        <v>1262</v>
      </c>
    </row>
    <row r="15" spans="1:22" ht="13" customHeight="1" x14ac:dyDescent="0.25">
      <c r="A15" s="162" t="s">
        <v>73</v>
      </c>
      <c r="B15" s="345"/>
      <c r="C15" s="460">
        <f>+C16-C14-C13</f>
        <v>133</v>
      </c>
      <c r="D15" s="147">
        <f>D16-D13-D14</f>
        <v>0.30000000000000027</v>
      </c>
      <c r="E15" s="460">
        <v>102</v>
      </c>
      <c r="F15" s="147">
        <f>F16-F13-F14</f>
        <v>0.20000000000000018</v>
      </c>
      <c r="G15" s="147">
        <f t="shared" si="0"/>
        <v>30.3921568627451</v>
      </c>
      <c r="H15" s="640"/>
      <c r="I15" s="130"/>
      <c r="J15" s="460">
        <f>+J16-J14-J13</f>
        <v>391</v>
      </c>
      <c r="K15" s="147">
        <f>K16-K13-K14</f>
        <v>0.29999999999999938</v>
      </c>
      <c r="L15" s="460">
        <v>341</v>
      </c>
      <c r="M15" s="147">
        <f>M16-M13-M14</f>
        <v>0.29999999999999982</v>
      </c>
      <c r="N15" s="147">
        <f t="shared" si="1"/>
        <v>14.662756598240478</v>
      </c>
      <c r="U15" s="122">
        <f>+C15+'FEMSA Comercio-Div Salud'!C15+'FEMSA Comercio-Div Combustibles'!C15</f>
        <v>219</v>
      </c>
      <c r="V15" s="122">
        <f>+E15+'FEMSA Comercio-Div Combustibles'!E15+'FEMSA Comercio-Div Salud'!E15</f>
        <v>172</v>
      </c>
    </row>
    <row r="16" spans="1:22" ht="13" customHeight="1" x14ac:dyDescent="0.25">
      <c r="A16" s="129" t="s">
        <v>138</v>
      </c>
      <c r="B16" s="345"/>
      <c r="C16" s="125">
        <v>4919</v>
      </c>
      <c r="D16" s="126">
        <f>ROUND(((+C16/C$7)*100),1)</f>
        <v>10.9</v>
      </c>
      <c r="E16" s="125">
        <v>4446</v>
      </c>
      <c r="F16" s="126">
        <f>ROUND(((+E16/E$7)*100),1)</f>
        <v>11</v>
      </c>
      <c r="G16" s="126">
        <f t="shared" si="0"/>
        <v>10.638776428250107</v>
      </c>
      <c r="H16" s="126"/>
      <c r="I16" s="114"/>
      <c r="J16" s="125">
        <v>12898</v>
      </c>
      <c r="K16" s="126">
        <f>ROUND(((+J16/J$7)*100),1)</f>
        <v>10.1</v>
      </c>
      <c r="L16" s="125">
        <v>11533</v>
      </c>
      <c r="M16" s="126">
        <f>ROUND(((+L16/L$7)*100),1)</f>
        <v>10.1</v>
      </c>
      <c r="N16" s="126">
        <f t="shared" si="1"/>
        <v>11.835602185034254</v>
      </c>
      <c r="Q16" s="122">
        <v>287</v>
      </c>
      <c r="R16" s="122">
        <f>+L16</f>
        <v>11533</v>
      </c>
      <c r="U16" s="122">
        <f>+C16+'FEMSA Comercio-Div Salud'!C16+'FEMSA Comercio-Div Combustibles'!C16</f>
        <v>5883</v>
      </c>
      <c r="V16" s="122">
        <f>+E16+'FEMSA Comercio-Div Combustibles'!E16+'FEMSA Comercio-Div Salud'!E16</f>
        <v>5212</v>
      </c>
    </row>
    <row r="17" spans="1:18" s="466" customFormat="1" ht="13" customHeight="1" thickBot="1" x14ac:dyDescent="0.3">
      <c r="A17" s="357" t="s">
        <v>75</v>
      </c>
      <c r="B17" s="358"/>
      <c r="C17" s="186">
        <v>2431</v>
      </c>
      <c r="D17" s="461"/>
      <c r="E17" s="186">
        <v>2247</v>
      </c>
      <c r="F17" s="462"/>
      <c r="G17" s="359">
        <f t="shared" si="0"/>
        <v>8.1886960391633234</v>
      </c>
      <c r="H17" s="359"/>
      <c r="I17" s="171"/>
      <c r="J17" s="186">
        <v>3935</v>
      </c>
      <c r="K17" s="461"/>
      <c r="L17" s="186">
        <v>5898</v>
      </c>
      <c r="M17" s="462"/>
      <c r="N17" s="190">
        <f t="shared" si="1"/>
        <v>-33.282468633435059</v>
      </c>
      <c r="O17" s="463">
        <f>+C17+'FEMSA Comercio-Div Salud'!C17+'FEMSA Comercio-Div Combustibles'!C17</f>
        <v>2930</v>
      </c>
      <c r="P17" s="463">
        <f>+J17+'FEMSA Comercio-Div Salud'!I17+'FEMSA Comercio-Div Combustibles'!I17</f>
        <v>5207</v>
      </c>
      <c r="Q17" s="464" t="e">
        <f>+Q16/Q7</f>
        <v>#REF!</v>
      </c>
      <c r="R17" s="465">
        <f>+R16/R7</f>
        <v>0.10114714704179895</v>
      </c>
    </row>
    <row r="18" spans="1:18" ht="11.15" customHeight="1" x14ac:dyDescent="0.25">
      <c r="A18" s="467"/>
      <c r="B18" s="345"/>
      <c r="C18" s="468">
        <f>+C10+C11+C12</f>
        <v>14111</v>
      </c>
      <c r="D18" s="469"/>
      <c r="E18" s="468">
        <f>+E10+E11+E12</f>
        <v>11788</v>
      </c>
      <c r="F18" s="470"/>
      <c r="G18" s="362">
        <f t="shared" ref="G18" si="2">IF((((C18/E18)-1)*100)&gt;=200,"N.S.",(IF((((C18/E18)-1)*100)&lt;=-200,"N.S.",(((C18/E18)-1)*100))))</f>
        <v>19.706481167288771</v>
      </c>
      <c r="H18" s="362"/>
      <c r="I18" s="168"/>
      <c r="J18" s="168"/>
      <c r="K18" s="168"/>
      <c r="L18" s="459"/>
      <c r="M18" s="100"/>
      <c r="N18" s="100"/>
      <c r="O18" s="122">
        <f>+C16+'FEMSA Comercio-Div Salud'!C16+'FEMSA Comercio-Div Combustibles'!C16</f>
        <v>5883</v>
      </c>
      <c r="P18" s="122">
        <f>+L17+'FEMSA Comercio-Div Salud'!K17+'FEMSA Comercio-Div Combustibles'!K17</f>
        <v>6576</v>
      </c>
    </row>
    <row r="19" spans="1:18" s="104" customFormat="1" ht="15" customHeight="1" x14ac:dyDescent="0.25">
      <c r="A19" s="471" t="s">
        <v>161</v>
      </c>
      <c r="B19" s="345"/>
      <c r="C19" s="97"/>
      <c r="D19" s="103"/>
      <c r="E19" s="97"/>
      <c r="F19" s="366"/>
      <c r="G19" s="366"/>
      <c r="H19" s="366"/>
      <c r="I19" s="366"/>
      <c r="J19" s="103"/>
      <c r="K19" s="103"/>
      <c r="L19" s="472"/>
      <c r="M19" s="366"/>
      <c r="N19" s="366"/>
      <c r="P19" s="202">
        <f>+C17+'FEMSA Comercio-Div Salud'!C17+'FEMSA Comercio-Div Combustibles'!C17</f>
        <v>2930</v>
      </c>
    </row>
    <row r="20" spans="1:18" s="479" customFormat="1" ht="13" customHeight="1" x14ac:dyDescent="0.25">
      <c r="A20" s="473" t="s">
        <v>162</v>
      </c>
      <c r="B20" s="474"/>
      <c r="C20" s="641">
        <v>17296</v>
      </c>
      <c r="D20" s="635"/>
      <c r="E20" s="641">
        <v>15774</v>
      </c>
      <c r="F20" s="636"/>
      <c r="G20" s="642">
        <f>+((C20/E20)-1)*100</f>
        <v>9.6487891466970908</v>
      </c>
      <c r="H20" s="642"/>
      <c r="I20" s="478"/>
      <c r="J20" s="475">
        <v>17478</v>
      </c>
      <c r="K20" s="476"/>
      <c r="L20" s="475">
        <v>16048</v>
      </c>
      <c r="M20" s="477"/>
      <c r="N20" s="486">
        <f>+((J20/L20)-1)*100</f>
        <v>8.9107676969092822</v>
      </c>
    </row>
    <row r="21" spans="1:18" ht="13" customHeight="1" x14ac:dyDescent="0.25">
      <c r="A21" s="194" t="s">
        <v>163</v>
      </c>
      <c r="B21" s="378"/>
      <c r="C21" s="480"/>
      <c r="D21" s="481"/>
      <c r="E21" s="482"/>
      <c r="F21" s="481"/>
      <c r="G21" s="483" t="e">
        <f>+((C21/E21)-1)*100</f>
        <v>#DIV/0!</v>
      </c>
      <c r="H21" s="483"/>
      <c r="I21" s="192"/>
      <c r="J21" s="482"/>
      <c r="K21" s="481"/>
      <c r="L21" s="482"/>
      <c r="M21" s="481"/>
      <c r="N21" s="483"/>
    </row>
    <row r="22" spans="1:18" ht="13" customHeight="1" x14ac:dyDescent="0.25">
      <c r="A22" s="484" t="s">
        <v>164</v>
      </c>
      <c r="B22" s="378"/>
      <c r="C22" s="475">
        <v>182</v>
      </c>
      <c r="D22" s="213"/>
      <c r="E22" s="475">
        <v>274</v>
      </c>
      <c r="F22" s="485"/>
      <c r="G22" s="486">
        <f>+((C22/E22)-1)*100</f>
        <v>-33.576642335766429</v>
      </c>
      <c r="H22" s="490"/>
      <c r="I22" s="192"/>
      <c r="J22" s="482"/>
      <c r="K22" s="481"/>
      <c r="L22" s="482"/>
      <c r="M22" s="481"/>
      <c r="N22" s="483"/>
    </row>
    <row r="23" spans="1:18" x14ac:dyDescent="0.25">
      <c r="A23" s="487" t="s">
        <v>165</v>
      </c>
      <c r="B23" s="378"/>
      <c r="C23" s="488">
        <v>952</v>
      </c>
      <c r="D23" s="489"/>
      <c r="E23" s="488">
        <v>823</v>
      </c>
      <c r="F23" s="489"/>
      <c r="G23" s="490">
        <f>+((C23/E23)-1)*100</f>
        <v>15.674362089914951</v>
      </c>
      <c r="H23" s="490"/>
      <c r="I23" s="192"/>
      <c r="J23" s="130"/>
      <c r="K23" s="192"/>
      <c r="L23" s="130"/>
      <c r="M23" s="192"/>
      <c r="N23" s="490"/>
    </row>
    <row r="24" spans="1:18" ht="13" customHeight="1" x14ac:dyDescent="0.25">
      <c r="A24" s="484" t="s">
        <v>166</v>
      </c>
      <c r="B24" s="378"/>
      <c r="C24" s="475">
        <v>1430</v>
      </c>
      <c r="D24" s="213"/>
      <c r="E24" s="475">
        <v>1353</v>
      </c>
      <c r="F24" s="485"/>
      <c r="G24" s="486">
        <f>+((C24/E24)-1)*100</f>
        <v>5.6910569105691033</v>
      </c>
      <c r="H24" s="490"/>
      <c r="I24" s="492"/>
      <c r="J24" s="130"/>
      <c r="K24" s="489"/>
      <c r="L24" s="130"/>
      <c r="M24" s="489"/>
      <c r="N24" s="490"/>
      <c r="O24" s="134"/>
    </row>
    <row r="25" spans="1:18" ht="13" customHeight="1" x14ac:dyDescent="0.25">
      <c r="A25" s="194"/>
      <c r="B25" s="378"/>
      <c r="C25" s="95"/>
      <c r="D25" s="100"/>
      <c r="E25" s="95"/>
      <c r="F25" s="131"/>
      <c r="G25" s="131"/>
      <c r="H25" s="195"/>
      <c r="I25" s="492"/>
      <c r="J25" s="130"/>
      <c r="K25" s="489"/>
      <c r="L25" s="130"/>
      <c r="M25" s="489"/>
      <c r="N25" s="128"/>
      <c r="O25" s="134"/>
    </row>
    <row r="26" spans="1:18" ht="13" customHeight="1" x14ac:dyDescent="0.25">
      <c r="A26" s="493" t="s">
        <v>167</v>
      </c>
      <c r="B26" s="383"/>
      <c r="C26" s="494"/>
      <c r="D26" s="492"/>
      <c r="E26" s="494"/>
      <c r="F26" s="492"/>
      <c r="G26" s="195"/>
      <c r="H26" s="195"/>
      <c r="I26" s="492"/>
      <c r="J26" s="195"/>
      <c r="K26" s="492"/>
      <c r="L26" s="195"/>
      <c r="M26" s="492"/>
      <c r="N26" s="195"/>
      <c r="O26" s="134"/>
    </row>
    <row r="27" spans="1:18" ht="13" customHeight="1" x14ac:dyDescent="0.25">
      <c r="A27" s="123" t="s">
        <v>168</v>
      </c>
      <c r="B27" s="383"/>
      <c r="C27" s="374">
        <v>810.65988939765077</v>
      </c>
      <c r="D27" s="126"/>
      <c r="E27" s="374">
        <v>763.13286499769231</v>
      </c>
      <c r="F27" s="126"/>
      <c r="G27" s="126">
        <f>IF((((C27/E27)-1)*100)&gt;=200,"N.S.",(IF((((C27/E27)-1)*100)&lt;=-200,"N.S.",(((C27/E27)-1)*100))))</f>
        <v>6.2278833188637694</v>
      </c>
      <c r="H27" s="128"/>
      <c r="I27" s="492"/>
      <c r="J27" s="374">
        <v>780.95047494491507</v>
      </c>
      <c r="K27" s="126"/>
      <c r="L27" s="374">
        <v>740.22530793353428</v>
      </c>
      <c r="M27" s="126"/>
      <c r="N27" s="126">
        <f>IF((((J27/L27)-1)*100)&gt;=200,"N.S.",(IF((((J27/L27)-1)*100)&lt;=-200,"N.S.",(((J27/L27)-1)*100))))</f>
        <v>5.5017258360257948</v>
      </c>
      <c r="O27" s="134"/>
    </row>
    <row r="28" spans="1:18" s="466" customFormat="1" ht="13" customHeight="1" x14ac:dyDescent="0.25">
      <c r="A28" s="487" t="s">
        <v>169</v>
      </c>
      <c r="B28" s="378"/>
      <c r="C28" s="371">
        <v>23.628032910754765</v>
      </c>
      <c r="D28" s="128"/>
      <c r="E28" s="371">
        <v>23.044391738728905</v>
      </c>
      <c r="F28" s="128"/>
      <c r="G28" s="128">
        <f>IF((((C28/E28)-1)*100)&gt;=200,"N.S.",(IF((((C28/E28)-1)*100)&lt;=-200,"N.S.",(((C28/E28)-1)*100))))</f>
        <v>2.532682045345469</v>
      </c>
      <c r="H28" s="128"/>
      <c r="I28" s="492"/>
      <c r="J28" s="371">
        <v>23.060896910230539</v>
      </c>
      <c r="K28" s="128"/>
      <c r="L28" s="371">
        <v>22.623301981645358</v>
      </c>
      <c r="M28" s="128"/>
      <c r="N28" s="128">
        <f>IF((((J28/L28)-1)*100)&gt;=200,"N.S.",(IF((((J28/L28)-1)*100)&lt;=-200,"N.S.",(((J28/L28)-1)*100))))</f>
        <v>1.9342663990438158</v>
      </c>
      <c r="O28" s="134"/>
    </row>
    <row r="29" spans="1:18" ht="13" customHeight="1" thickBot="1" x14ac:dyDescent="0.3">
      <c r="A29" s="495" t="s">
        <v>170</v>
      </c>
      <c r="B29" s="376"/>
      <c r="C29" s="496">
        <v>34.309241588565037</v>
      </c>
      <c r="D29" s="165"/>
      <c r="E29" s="496">
        <v>33.115773835555601</v>
      </c>
      <c r="F29" s="165"/>
      <c r="G29" s="165">
        <f>IF((((C29/E29)-1)*100)&gt;=200,"N.S.",(IF((((C29/E29)-1)*100)&lt;=-200,"N.S.",(((C29/E29)-1)*100))))</f>
        <v>3.6039253044059638</v>
      </c>
      <c r="H29" s="128"/>
      <c r="I29" s="492"/>
      <c r="J29" s="496">
        <v>33.864705175385474</v>
      </c>
      <c r="K29" s="165"/>
      <c r="L29" s="496">
        <v>32.719596305353249</v>
      </c>
      <c r="M29" s="165"/>
      <c r="N29" s="165">
        <f>IF((((J29/L29)-1)*100)&gt;=200,"N.S.",(IF((((J29/L29)-1)*100)&lt;=-200,"N.S.",(((J29/L29)-1)*100))))</f>
        <v>3.4997646650208658</v>
      </c>
      <c r="O29" s="134"/>
    </row>
    <row r="30" spans="1:18" ht="11.15" customHeight="1" x14ac:dyDescent="0.25">
      <c r="O30" s="134"/>
    </row>
    <row r="31" spans="1:18" ht="11.15" customHeight="1" x14ac:dyDescent="0.25">
      <c r="A31" s="382"/>
      <c r="B31" s="382"/>
      <c r="C31" s="382"/>
      <c r="D31" s="382"/>
      <c r="E31" s="382"/>
      <c r="F31" s="382"/>
      <c r="G31" s="382"/>
      <c r="H31" s="382"/>
      <c r="I31" s="382"/>
      <c r="J31" s="382"/>
      <c r="K31" s="382"/>
      <c r="L31" s="382"/>
      <c r="M31" s="382"/>
      <c r="N31" s="382"/>
    </row>
    <row r="32" spans="1:18" ht="22" customHeight="1" x14ac:dyDescent="0.25">
      <c r="A32" s="709" t="s">
        <v>171</v>
      </c>
      <c r="B32" s="709"/>
      <c r="C32" s="709"/>
      <c r="D32" s="709"/>
      <c r="E32" s="709"/>
      <c r="F32" s="709"/>
      <c r="G32" s="709"/>
      <c r="H32" s="630"/>
      <c r="I32" s="497"/>
      <c r="J32" s="497"/>
      <c r="K32" s="497"/>
      <c r="L32" s="497"/>
      <c r="M32" s="497"/>
      <c r="N32" s="497"/>
    </row>
    <row r="33" spans="1:1" ht="20.25" customHeight="1" x14ac:dyDescent="0.25"/>
    <row r="35" spans="1:1" ht="31.5" x14ac:dyDescent="0.25">
      <c r="A35" s="239" t="s">
        <v>172</v>
      </c>
    </row>
    <row r="36" spans="1:1" ht="31.5" x14ac:dyDescent="0.25">
      <c r="A36" s="239" t="s">
        <v>173</v>
      </c>
    </row>
    <row r="39" spans="1:1" x14ac:dyDescent="0.25">
      <c r="A39" s="498" t="s">
        <v>174</v>
      </c>
    </row>
  </sheetData>
  <mergeCells count="6">
    <mergeCell ref="C5:G5"/>
    <mergeCell ref="J5:N5"/>
    <mergeCell ref="A32:G32"/>
    <mergeCell ref="A1:N1"/>
    <mergeCell ref="A2:N2"/>
    <mergeCell ref="A3:N3"/>
  </mergeCells>
  <pageMargins left="0.19685039370078741" right="0.31496062992125984" top="0.78740157480314965" bottom="0.23622047244094491" header="0" footer="0"/>
  <pageSetup scale="72" orientation="portrait" r:id="rId1"/>
  <headerFooter alignWithMargins="0"/>
  <drawing r:id="rId2"/>
  <legacyDrawing r:id="rId3"/>
  <oleObjects>
    <mc:AlternateContent xmlns:mc="http://schemas.openxmlformats.org/markup-compatibility/2006">
      <mc:Choice Requires="x14">
        <oleObject progId="Word.Picture.8" shapeId="12289" r:id="rId4">
          <objectPr defaultSize="0" autoPict="0" r:id="rId5">
            <anchor moveWithCells="1" sizeWithCells="1">
              <from>
                <xdr:col>4</xdr:col>
                <xdr:colOff>0</xdr:colOff>
                <xdr:row>31</xdr:row>
                <xdr:rowOff>12700</xdr:rowOff>
              </from>
              <to>
                <xdr:col>4</xdr:col>
                <xdr:colOff>0</xdr:colOff>
                <xdr:row>32</xdr:row>
                <xdr:rowOff>50800</xdr:rowOff>
              </to>
            </anchor>
          </objectPr>
        </oleObject>
      </mc:Choice>
      <mc:Fallback>
        <oleObject progId="Word.Picture.8" shapeId="12289" r:id="rId4"/>
      </mc:Fallback>
    </mc:AlternateContent>
    <mc:AlternateContent xmlns:mc="http://schemas.openxmlformats.org/markup-compatibility/2006">
      <mc:Choice Requires="x14">
        <oleObject progId="Word.Picture.8" shapeId="12290" r:id="rId6">
          <objectPr defaultSize="0" autoPict="0" r:id="rId5">
            <anchor moveWithCells="1" sizeWithCells="1">
              <from>
                <xdr:col>4</xdr:col>
                <xdr:colOff>0</xdr:colOff>
                <xdr:row>31</xdr:row>
                <xdr:rowOff>0</xdr:rowOff>
              </from>
              <to>
                <xdr:col>4</xdr:col>
                <xdr:colOff>0</xdr:colOff>
                <xdr:row>31</xdr:row>
                <xdr:rowOff>50800</xdr:rowOff>
              </to>
            </anchor>
          </objectPr>
        </oleObject>
      </mc:Choice>
      <mc:Fallback>
        <oleObject progId="Word.Picture.8" shapeId="12290" r:id="rId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3"/>
  <sheetViews>
    <sheetView showGridLines="0" zoomScaleNormal="100" zoomScaleSheetLayoutView="130" workbookViewId="0">
      <selection sqref="A1:O33"/>
    </sheetView>
  </sheetViews>
  <sheetFormatPr defaultColWidth="9.81640625" defaultRowHeight="10.5" x14ac:dyDescent="0.25"/>
  <cols>
    <col min="1" max="1" width="42.7265625" style="239" customWidth="1"/>
    <col min="2" max="2" width="1.7265625" style="104" customWidth="1"/>
    <col min="3" max="5" width="7.7265625" style="90" customWidth="1"/>
    <col min="6" max="7" width="7.7265625" style="104" customWidth="1"/>
    <col min="8" max="8" width="6.26953125" style="104" bestFit="1" customWidth="1"/>
    <col min="9" max="9" width="2.7265625" style="90" customWidth="1"/>
    <col min="10" max="15" width="7.7265625" style="90" customWidth="1"/>
    <col min="16" max="16384" width="9.81640625" style="90"/>
  </cols>
  <sheetData>
    <row r="1" spans="1:15" ht="11.15" customHeight="1" x14ac:dyDescent="0.25">
      <c r="A1" s="691" t="s">
        <v>205</v>
      </c>
      <c r="B1" s="691"/>
      <c r="C1" s="691"/>
      <c r="D1" s="691"/>
      <c r="E1" s="691"/>
      <c r="F1" s="691"/>
      <c r="G1" s="691"/>
      <c r="H1" s="691"/>
      <c r="I1" s="691"/>
      <c r="J1" s="691"/>
      <c r="K1" s="691"/>
      <c r="L1" s="691"/>
      <c r="M1" s="691"/>
      <c r="N1" s="691"/>
      <c r="O1" s="691"/>
    </row>
    <row r="2" spans="1:15" ht="11.15" customHeight="1" x14ac:dyDescent="0.25">
      <c r="A2" s="692" t="s">
        <v>134</v>
      </c>
      <c r="B2" s="692"/>
      <c r="C2" s="692"/>
      <c r="D2" s="692"/>
      <c r="E2" s="692"/>
      <c r="F2" s="692"/>
      <c r="G2" s="692"/>
      <c r="H2" s="692"/>
      <c r="I2" s="692"/>
      <c r="J2" s="692"/>
      <c r="K2" s="692"/>
      <c r="L2" s="692"/>
      <c r="M2" s="692"/>
      <c r="N2" s="692"/>
      <c r="O2" s="692"/>
    </row>
    <row r="3" spans="1:15" ht="11.15" customHeight="1" x14ac:dyDescent="0.25">
      <c r="A3" s="693" t="s">
        <v>2</v>
      </c>
      <c r="B3" s="693"/>
      <c r="C3" s="693"/>
      <c r="D3" s="693"/>
      <c r="E3" s="693"/>
      <c r="F3" s="693"/>
      <c r="G3" s="693"/>
      <c r="H3" s="693"/>
      <c r="I3" s="693"/>
      <c r="J3" s="693"/>
      <c r="K3" s="693"/>
      <c r="L3" s="693"/>
      <c r="M3" s="693"/>
      <c r="N3" s="693"/>
      <c r="O3" s="693"/>
    </row>
    <row r="4" spans="1:15" ht="11.15" customHeight="1" x14ac:dyDescent="0.25">
      <c r="A4" s="451"/>
      <c r="B4" s="332"/>
      <c r="C4" s="331"/>
      <c r="D4" s="331"/>
      <c r="E4" s="452"/>
      <c r="F4" s="332"/>
      <c r="G4" s="332"/>
      <c r="H4" s="332"/>
      <c r="I4" s="331"/>
      <c r="J4" s="331"/>
      <c r="K4" s="453"/>
    </row>
    <row r="5" spans="1:15" s="104" customFormat="1" ht="15" customHeight="1" x14ac:dyDescent="0.25">
      <c r="A5" s="101"/>
      <c r="B5" s="334"/>
      <c r="C5" s="694" t="s">
        <v>191</v>
      </c>
      <c r="D5" s="694"/>
      <c r="E5" s="694"/>
      <c r="F5" s="694"/>
      <c r="G5" s="694"/>
      <c r="H5" s="694"/>
      <c r="I5" s="210"/>
      <c r="J5" s="694" t="s">
        <v>135</v>
      </c>
      <c r="K5" s="694"/>
      <c r="L5" s="694"/>
      <c r="M5" s="694"/>
      <c r="N5" s="694"/>
      <c r="O5" s="694"/>
    </row>
    <row r="6" spans="1:15" s="338" customFormat="1" ht="15" customHeight="1" x14ac:dyDescent="0.25">
      <c r="A6" s="456"/>
      <c r="B6" s="336"/>
      <c r="C6" s="107" t="s">
        <v>210</v>
      </c>
      <c r="D6" s="107" t="s">
        <v>47</v>
      </c>
      <c r="E6" s="107" t="s">
        <v>211</v>
      </c>
      <c r="F6" s="107" t="s">
        <v>47</v>
      </c>
      <c r="G6" s="107" t="s">
        <v>4</v>
      </c>
      <c r="H6" s="337" t="s">
        <v>136</v>
      </c>
      <c r="I6" s="337"/>
      <c r="J6" s="107" t="s">
        <v>210</v>
      </c>
      <c r="K6" s="107" t="s">
        <v>47</v>
      </c>
      <c r="L6" s="107" t="s">
        <v>211</v>
      </c>
      <c r="M6" s="107" t="s">
        <v>47</v>
      </c>
      <c r="N6" s="107" t="s">
        <v>4</v>
      </c>
      <c r="O6" s="337" t="s">
        <v>136</v>
      </c>
    </row>
    <row r="7" spans="1:15" ht="13" customHeight="1" x14ac:dyDescent="0.25">
      <c r="A7" s="109" t="s">
        <v>49</v>
      </c>
      <c r="B7" s="345"/>
      <c r="C7" s="111">
        <v>43967</v>
      </c>
      <c r="D7" s="112">
        <v>100</v>
      </c>
      <c r="E7" s="111">
        <v>39212</v>
      </c>
      <c r="F7" s="112">
        <v>100</v>
      </c>
      <c r="G7" s="112">
        <v>12.12638988064878</v>
      </c>
      <c r="H7" s="112">
        <v>11.72413611755494</v>
      </c>
      <c r="I7" s="114"/>
      <c r="J7" s="111">
        <v>124101</v>
      </c>
      <c r="K7" s="112">
        <v>100</v>
      </c>
      <c r="L7" s="111">
        <v>110790</v>
      </c>
      <c r="M7" s="112">
        <v>100</v>
      </c>
      <c r="N7" s="112">
        <v>12.014622258326568</v>
      </c>
      <c r="O7" s="112">
        <v>11.816839294535274</v>
      </c>
    </row>
    <row r="8" spans="1:15" ht="13" customHeight="1" x14ac:dyDescent="0.25">
      <c r="A8" s="115" t="s">
        <v>50</v>
      </c>
      <c r="B8" s="345"/>
      <c r="C8" s="42">
        <v>26917</v>
      </c>
      <c r="D8" s="116">
        <v>61.2</v>
      </c>
      <c r="E8" s="42">
        <v>24665</v>
      </c>
      <c r="F8" s="116">
        <v>62.9</v>
      </c>
      <c r="G8" s="116">
        <v>9.1303466450435735</v>
      </c>
      <c r="H8" s="638"/>
      <c r="I8" s="114"/>
      <c r="J8" s="42">
        <v>77482</v>
      </c>
      <c r="K8" s="116">
        <v>62.4</v>
      </c>
      <c r="L8" s="42">
        <v>70500</v>
      </c>
      <c r="M8" s="116">
        <v>63.6</v>
      </c>
      <c r="N8" s="116">
        <v>9.9035460992907822</v>
      </c>
      <c r="O8" s="638"/>
    </row>
    <row r="9" spans="1:15" ht="13" customHeight="1" x14ac:dyDescent="0.25">
      <c r="A9" s="117" t="s">
        <v>51</v>
      </c>
      <c r="B9" s="345"/>
      <c r="C9" s="118">
        <v>17050</v>
      </c>
      <c r="D9" s="119">
        <v>38.799999999999997</v>
      </c>
      <c r="E9" s="118">
        <v>14547</v>
      </c>
      <c r="F9" s="119">
        <v>37.1</v>
      </c>
      <c r="G9" s="119">
        <v>17.206296830961708</v>
      </c>
      <c r="H9" s="639"/>
      <c r="I9" s="114"/>
      <c r="J9" s="118">
        <v>46619</v>
      </c>
      <c r="K9" s="119">
        <v>37.6</v>
      </c>
      <c r="L9" s="118">
        <v>40290</v>
      </c>
      <c r="M9" s="119">
        <v>36.4</v>
      </c>
      <c r="N9" s="119">
        <v>15.708612558947621</v>
      </c>
      <c r="O9" s="639"/>
    </row>
    <row r="10" spans="1:15" ht="13" customHeight="1" x14ac:dyDescent="0.25">
      <c r="A10" s="349" t="s">
        <v>52</v>
      </c>
      <c r="B10" s="341"/>
      <c r="C10" s="125">
        <v>1046</v>
      </c>
      <c r="D10" s="126">
        <v>2.4</v>
      </c>
      <c r="E10" s="125">
        <v>731</v>
      </c>
      <c r="F10" s="126">
        <v>1.9</v>
      </c>
      <c r="G10" s="126">
        <v>43.091655266757869</v>
      </c>
      <c r="H10" s="126"/>
      <c r="I10" s="114"/>
      <c r="J10" s="125">
        <v>2777</v>
      </c>
      <c r="K10" s="126">
        <v>2.2000000000000002</v>
      </c>
      <c r="L10" s="125">
        <v>2221</v>
      </c>
      <c r="M10" s="126">
        <v>2</v>
      </c>
      <c r="N10" s="126">
        <v>25.033768572714997</v>
      </c>
      <c r="O10" s="126"/>
    </row>
    <row r="11" spans="1:15" ht="13" customHeight="1" x14ac:dyDescent="0.25">
      <c r="A11" s="350" t="s">
        <v>53</v>
      </c>
      <c r="B11" s="341"/>
      <c r="C11" s="111">
        <v>12325</v>
      </c>
      <c r="D11" s="112">
        <v>28</v>
      </c>
      <c r="E11" s="111">
        <v>10441</v>
      </c>
      <c r="F11" s="112">
        <v>26.6</v>
      </c>
      <c r="G11" s="112">
        <v>18.044248635188211</v>
      </c>
      <c r="H11" s="112"/>
      <c r="I11" s="114"/>
      <c r="J11" s="111">
        <v>34460</v>
      </c>
      <c r="K11" s="113">
        <v>27.8</v>
      </c>
      <c r="L11" s="111">
        <v>29670</v>
      </c>
      <c r="M11" s="113">
        <v>26.8</v>
      </c>
      <c r="N11" s="113">
        <v>16.144253454668011</v>
      </c>
      <c r="O11" s="112"/>
    </row>
    <row r="12" spans="1:15" ht="13" customHeight="1" x14ac:dyDescent="0.25">
      <c r="A12" s="115" t="s">
        <v>95</v>
      </c>
      <c r="B12" s="345"/>
      <c r="C12" s="42">
        <v>69</v>
      </c>
      <c r="D12" s="116">
        <v>0.2</v>
      </c>
      <c r="E12" s="42">
        <v>55</v>
      </c>
      <c r="F12" s="116">
        <v>0.1</v>
      </c>
      <c r="G12" s="116">
        <v>25.454545454545464</v>
      </c>
      <c r="H12" s="638"/>
      <c r="I12" s="114"/>
      <c r="J12" s="42">
        <v>213</v>
      </c>
      <c r="K12" s="116">
        <v>0.2</v>
      </c>
      <c r="L12" s="42">
        <v>180</v>
      </c>
      <c r="M12" s="116">
        <v>0.2</v>
      </c>
      <c r="N12" s="116">
        <v>18.333333333333336</v>
      </c>
      <c r="O12" s="638"/>
    </row>
    <row r="13" spans="1:15" s="134" customFormat="1" ht="13" customHeight="1" x14ac:dyDescent="0.25">
      <c r="A13" s="132" t="s">
        <v>137</v>
      </c>
      <c r="B13" s="355"/>
      <c r="C13" s="348">
        <v>3610</v>
      </c>
      <c r="D13" s="119">
        <v>8.1999999999999993</v>
      </c>
      <c r="E13" s="348">
        <v>3320</v>
      </c>
      <c r="F13" s="119">
        <v>8.5</v>
      </c>
      <c r="G13" s="119">
        <v>8.7349397590361413</v>
      </c>
      <c r="H13" s="639">
        <v>6.3480120481927749</v>
      </c>
      <c r="I13" s="130"/>
      <c r="J13" s="348">
        <v>9169</v>
      </c>
      <c r="K13" s="119">
        <v>7.4</v>
      </c>
      <c r="L13" s="348">
        <v>8219</v>
      </c>
      <c r="M13" s="119">
        <v>7.4</v>
      </c>
      <c r="N13" s="119">
        <v>11.558583769315</v>
      </c>
      <c r="O13" s="639">
        <v>10.295425234213408</v>
      </c>
    </row>
    <row r="14" spans="1:15" ht="13" customHeight="1" x14ac:dyDescent="0.25">
      <c r="A14" s="356" t="s">
        <v>72</v>
      </c>
      <c r="C14" s="125">
        <v>1262</v>
      </c>
      <c r="D14" s="126">
        <v>2.9</v>
      </c>
      <c r="E14" s="125">
        <v>1022</v>
      </c>
      <c r="F14" s="126">
        <v>2.6</v>
      </c>
      <c r="G14" s="126">
        <v>23.483365949119374</v>
      </c>
      <c r="H14" s="126"/>
      <c r="I14" s="130"/>
      <c r="J14" s="125">
        <v>3522</v>
      </c>
      <c r="K14" s="126">
        <v>2.8</v>
      </c>
      <c r="L14" s="125">
        <v>2956</v>
      </c>
      <c r="M14" s="126">
        <v>2.7</v>
      </c>
      <c r="N14" s="126">
        <v>19.147496617050063</v>
      </c>
      <c r="O14" s="126"/>
    </row>
    <row r="15" spans="1:15" ht="13" customHeight="1" x14ac:dyDescent="0.25">
      <c r="A15" s="162" t="s">
        <v>73</v>
      </c>
      <c r="B15" s="345"/>
      <c r="C15" s="460">
        <v>125</v>
      </c>
      <c r="D15" s="147">
        <v>0.30000000000000115</v>
      </c>
      <c r="E15" s="460">
        <v>94</v>
      </c>
      <c r="F15" s="147">
        <v>0.20000000000000062</v>
      </c>
      <c r="G15" s="147">
        <v>32.978723404255319</v>
      </c>
      <c r="H15" s="640"/>
      <c r="I15" s="130"/>
      <c r="J15" s="460">
        <v>364</v>
      </c>
      <c r="K15" s="147">
        <v>0.29999999999999982</v>
      </c>
      <c r="L15" s="460">
        <v>317</v>
      </c>
      <c r="M15" s="147">
        <v>0.29999999999999982</v>
      </c>
      <c r="N15" s="147">
        <v>14.82649842271293</v>
      </c>
      <c r="O15" s="640"/>
    </row>
    <row r="16" spans="1:15" ht="13" customHeight="1" x14ac:dyDescent="0.25">
      <c r="A16" s="129" t="s">
        <v>138</v>
      </c>
      <c r="B16" s="345"/>
      <c r="C16" s="125">
        <v>4997</v>
      </c>
      <c r="D16" s="126">
        <v>11.4</v>
      </c>
      <c r="E16" s="125">
        <v>4436</v>
      </c>
      <c r="F16" s="126">
        <v>11.3</v>
      </c>
      <c r="G16" s="126">
        <v>12.646528403967539</v>
      </c>
      <c r="H16" s="126">
        <v>9.4477908025248034</v>
      </c>
      <c r="I16" s="114"/>
      <c r="J16" s="125">
        <v>13055</v>
      </c>
      <c r="K16" s="126">
        <v>10.5</v>
      </c>
      <c r="L16" s="125">
        <v>11492</v>
      </c>
      <c r="M16" s="126">
        <v>10.4</v>
      </c>
      <c r="N16" s="126">
        <v>13.600765750087017</v>
      </c>
      <c r="O16" s="126">
        <v>12.152201531500184</v>
      </c>
    </row>
    <row r="17" spans="1:15" s="466" customFormat="1" ht="13" customHeight="1" thickBot="1" x14ac:dyDescent="0.3">
      <c r="A17" s="357" t="s">
        <v>75</v>
      </c>
      <c r="B17" s="358"/>
      <c r="C17" s="186">
        <v>2653.788</v>
      </c>
      <c r="D17" s="461"/>
      <c r="E17" s="186">
        <v>2198.2660000000001</v>
      </c>
      <c r="F17" s="462"/>
      <c r="G17" s="359">
        <v>20.721878062072552</v>
      </c>
      <c r="H17" s="359"/>
      <c r="I17" s="171"/>
      <c r="J17" s="186">
        <v>6524.6980000000003</v>
      </c>
      <c r="K17" s="461"/>
      <c r="L17" s="186">
        <v>5756.8019999999997</v>
      </c>
      <c r="M17" s="462"/>
      <c r="N17" s="190">
        <v>13.338933664906328</v>
      </c>
      <c r="O17" s="359"/>
    </row>
    <row r="18" spans="1:15" ht="11.15" customHeight="1" x14ac:dyDescent="0.25">
      <c r="A18" s="467"/>
      <c r="B18" s="345"/>
      <c r="C18" s="468"/>
      <c r="D18" s="469"/>
      <c r="E18" s="468"/>
      <c r="F18" s="470"/>
      <c r="G18" s="362"/>
      <c r="H18" s="362"/>
      <c r="I18" s="168"/>
      <c r="J18" s="168"/>
      <c r="K18" s="168"/>
      <c r="L18" s="459"/>
      <c r="M18" s="100"/>
      <c r="N18" s="100"/>
      <c r="O18" s="100"/>
    </row>
    <row r="19" spans="1:15" s="104" customFormat="1" ht="15" customHeight="1" x14ac:dyDescent="0.25">
      <c r="A19" s="471" t="s">
        <v>161</v>
      </c>
      <c r="B19" s="345"/>
      <c r="C19" s="97"/>
      <c r="D19" s="103"/>
      <c r="E19" s="97"/>
      <c r="F19" s="366"/>
      <c r="G19" s="366"/>
      <c r="H19" s="366"/>
      <c r="I19" s="366"/>
      <c r="J19" s="103"/>
      <c r="K19" s="103"/>
      <c r="L19" s="472"/>
      <c r="M19" s="366"/>
      <c r="N19" s="366"/>
      <c r="O19" s="489"/>
    </row>
    <row r="20" spans="1:15" s="479" customFormat="1" ht="13" customHeight="1" x14ac:dyDescent="0.25">
      <c r="A20" s="473" t="s">
        <v>162</v>
      </c>
      <c r="B20" s="474"/>
      <c r="C20" s="641"/>
      <c r="D20" s="635"/>
      <c r="E20" s="641"/>
      <c r="F20" s="636"/>
      <c r="G20" s="642"/>
      <c r="H20" s="642"/>
      <c r="I20" s="478"/>
      <c r="J20" s="475">
        <v>17478</v>
      </c>
      <c r="K20" s="476"/>
      <c r="L20" s="475">
        <v>16048</v>
      </c>
      <c r="M20" s="477"/>
      <c r="N20" s="486">
        <v>8.9107676969092822</v>
      </c>
      <c r="O20" s="490"/>
    </row>
    <row r="21" spans="1:15" ht="13" customHeight="1" x14ac:dyDescent="0.25">
      <c r="A21" s="194" t="s">
        <v>163</v>
      </c>
      <c r="B21" s="378"/>
      <c r="C21" s="480"/>
      <c r="D21" s="481"/>
      <c r="E21" s="482"/>
      <c r="F21" s="481"/>
      <c r="G21" s="483"/>
      <c r="H21" s="483"/>
      <c r="I21" s="192"/>
      <c r="J21" s="482"/>
      <c r="K21" s="481"/>
      <c r="L21" s="482"/>
      <c r="M21" s="481"/>
      <c r="N21" s="483"/>
      <c r="O21" s="483"/>
    </row>
    <row r="22" spans="1:15" ht="13" customHeight="1" x14ac:dyDescent="0.25">
      <c r="A22" s="484" t="s">
        <v>164</v>
      </c>
      <c r="B22" s="378"/>
      <c r="C22" s="475">
        <v>182</v>
      </c>
      <c r="D22" s="213"/>
      <c r="E22" s="475">
        <v>235</v>
      </c>
      <c r="F22" s="485"/>
      <c r="G22" s="486">
        <v>-22.553191489361701</v>
      </c>
      <c r="H22" s="490"/>
      <c r="I22" s="192"/>
      <c r="J22" s="482"/>
      <c r="K22" s="481"/>
      <c r="L22" s="482"/>
      <c r="M22" s="481"/>
      <c r="N22" s="483"/>
      <c r="O22" s="483"/>
    </row>
    <row r="23" spans="1:15" x14ac:dyDescent="0.25">
      <c r="A23" s="487" t="s">
        <v>165</v>
      </c>
      <c r="B23" s="378"/>
      <c r="C23" s="491">
        <v>901</v>
      </c>
      <c r="D23" s="489"/>
      <c r="E23" s="491">
        <v>774</v>
      </c>
      <c r="F23" s="489"/>
      <c r="G23" s="490">
        <v>16.408268733850129</v>
      </c>
      <c r="H23" s="490"/>
      <c r="I23" s="192"/>
      <c r="J23" s="130"/>
      <c r="K23" s="192"/>
      <c r="L23" s="130"/>
      <c r="M23" s="192"/>
      <c r="N23" s="490"/>
      <c r="O23" s="490"/>
    </row>
    <row r="24" spans="1:15" ht="13" customHeight="1" x14ac:dyDescent="0.25">
      <c r="A24" s="484" t="s">
        <v>166</v>
      </c>
      <c r="B24" s="378"/>
      <c r="C24" s="475">
        <v>1430</v>
      </c>
      <c r="D24" s="213"/>
      <c r="E24" s="475">
        <v>1304</v>
      </c>
      <c r="F24" s="485"/>
      <c r="G24" s="486">
        <v>9.6625766871165641</v>
      </c>
      <c r="H24" s="490"/>
      <c r="I24" s="492"/>
      <c r="J24" s="130"/>
      <c r="K24" s="489"/>
      <c r="L24" s="130"/>
      <c r="M24" s="489"/>
      <c r="N24" s="490"/>
      <c r="O24" s="490"/>
    </row>
    <row r="25" spans="1:15" ht="13" customHeight="1" x14ac:dyDescent="0.25">
      <c r="A25" s="194"/>
      <c r="B25" s="378"/>
      <c r="C25" s="95"/>
      <c r="D25" s="100"/>
      <c r="E25" s="95"/>
      <c r="F25" s="131"/>
      <c r="G25" s="131"/>
      <c r="H25" s="195"/>
      <c r="I25" s="492"/>
      <c r="J25" s="130"/>
      <c r="K25" s="489"/>
      <c r="L25" s="130"/>
      <c r="M25" s="489"/>
      <c r="N25" s="128"/>
      <c r="O25" s="128"/>
    </row>
    <row r="26" spans="1:15" ht="13" customHeight="1" x14ac:dyDescent="0.25">
      <c r="A26" s="493" t="s">
        <v>167</v>
      </c>
      <c r="B26" s="383"/>
      <c r="C26" s="494"/>
      <c r="D26" s="492"/>
      <c r="E26" s="494"/>
      <c r="F26" s="492"/>
      <c r="G26" s="195"/>
      <c r="H26" s="195"/>
      <c r="I26" s="492"/>
      <c r="J26" s="195"/>
      <c r="K26" s="492"/>
      <c r="L26" s="195"/>
      <c r="M26" s="492"/>
      <c r="N26" s="195"/>
      <c r="O26" s="195"/>
    </row>
    <row r="27" spans="1:15" ht="13" customHeight="1" x14ac:dyDescent="0.25">
      <c r="A27" s="123" t="s">
        <v>168</v>
      </c>
      <c r="B27" s="383"/>
      <c r="C27" s="374">
        <v>810.92728297867814</v>
      </c>
      <c r="D27" s="126"/>
      <c r="E27" s="374">
        <v>763.27679458542957</v>
      </c>
      <c r="F27" s="126"/>
      <c r="G27" s="126">
        <v>6.2428844596447819</v>
      </c>
      <c r="H27" s="128"/>
      <c r="I27" s="492"/>
      <c r="J27" s="374">
        <v>781.04600670794787</v>
      </c>
      <c r="K27" s="126"/>
      <c r="L27" s="374">
        <v>740.27781446776385</v>
      </c>
      <c r="M27" s="126"/>
      <c r="N27" s="126">
        <v>5.5071476469269909</v>
      </c>
      <c r="O27" s="128"/>
    </row>
    <row r="28" spans="1:15" s="466" customFormat="1" ht="13" customHeight="1" x14ac:dyDescent="0.25">
      <c r="A28" s="487" t="s">
        <v>169</v>
      </c>
      <c r="B28" s="378"/>
      <c r="C28" s="371">
        <v>23.627412348424453</v>
      </c>
      <c r="D28" s="128"/>
      <c r="E28" s="371">
        <v>23.042092290730817</v>
      </c>
      <c r="F28" s="128"/>
      <c r="G28" s="128">
        <v>2.5402209587064961</v>
      </c>
      <c r="H28" s="128"/>
      <c r="I28" s="492"/>
      <c r="J28" s="371">
        <v>23.060774973441987</v>
      </c>
      <c r="K28" s="128"/>
      <c r="L28" s="371">
        <v>22.622586580041034</v>
      </c>
      <c r="M28" s="128"/>
      <c r="N28" s="128">
        <v>1.9369508957368664</v>
      </c>
      <c r="O28" s="128"/>
    </row>
    <row r="29" spans="1:15" ht="13" customHeight="1" thickBot="1" x14ac:dyDescent="0.3">
      <c r="A29" s="495" t="s">
        <v>170</v>
      </c>
      <c r="B29" s="376"/>
      <c r="C29" s="496">
        <v>34.321459795099109</v>
      </c>
      <c r="D29" s="165"/>
      <c r="E29" s="496">
        <v>33.125324946835413</v>
      </c>
      <c r="F29" s="165"/>
      <c r="G29" s="165">
        <v>3.6109377045612012</v>
      </c>
      <c r="H29" s="128"/>
      <c r="I29" s="492"/>
      <c r="J29" s="496">
        <v>33.869026847859274</v>
      </c>
      <c r="K29" s="165"/>
      <c r="L29" s="496">
        <v>32.722951986439966</v>
      </c>
      <c r="M29" s="165"/>
      <c r="N29" s="165">
        <v>3.5023578004033107</v>
      </c>
      <c r="O29" s="128"/>
    </row>
    <row r="30" spans="1:15" ht="11.15" customHeight="1" x14ac:dyDescent="0.25">
      <c r="O30" s="134"/>
    </row>
    <row r="31" spans="1:15" ht="11.15" customHeight="1" x14ac:dyDescent="0.25">
      <c r="A31" s="710" t="s">
        <v>219</v>
      </c>
      <c r="B31" s="710"/>
      <c r="C31" s="710"/>
      <c r="D31" s="710"/>
      <c r="E31" s="710"/>
      <c r="F31" s="710"/>
      <c r="G31" s="710"/>
      <c r="H31" s="710"/>
      <c r="I31" s="710"/>
      <c r="J31" s="710"/>
      <c r="K31" s="710"/>
      <c r="L31" s="710"/>
      <c r="M31" s="710"/>
      <c r="N31" s="710"/>
      <c r="O31" s="710"/>
    </row>
    <row r="32" spans="1:15" ht="18.5" customHeight="1" x14ac:dyDescent="0.25">
      <c r="A32" s="690" t="s">
        <v>222</v>
      </c>
      <c r="B32" s="690"/>
      <c r="C32" s="690"/>
      <c r="D32" s="690"/>
      <c r="E32" s="690"/>
      <c r="F32" s="690"/>
      <c r="G32" s="690"/>
      <c r="H32" s="690"/>
      <c r="I32" s="690"/>
      <c r="J32" s="690"/>
      <c r="K32" s="690"/>
      <c r="L32" s="690"/>
      <c r="M32" s="690"/>
      <c r="N32" s="690"/>
      <c r="O32" s="690"/>
    </row>
    <row r="33" spans="1:15" ht="10.5" customHeight="1" x14ac:dyDescent="0.25">
      <c r="A33" s="709" t="s">
        <v>171</v>
      </c>
      <c r="B33" s="709"/>
      <c r="C33" s="709"/>
      <c r="D33" s="709"/>
      <c r="E33" s="709"/>
      <c r="F33" s="709"/>
      <c r="G33" s="709"/>
      <c r="H33" s="709"/>
      <c r="I33" s="709"/>
      <c r="J33" s="709"/>
      <c r="K33" s="709"/>
      <c r="L33" s="709"/>
      <c r="M33" s="709"/>
      <c r="N33" s="709"/>
      <c r="O33" s="709"/>
    </row>
  </sheetData>
  <mergeCells count="8">
    <mergeCell ref="A1:O1"/>
    <mergeCell ref="A2:O2"/>
    <mergeCell ref="A33:O33"/>
    <mergeCell ref="A31:O31"/>
    <mergeCell ref="A32:O32"/>
    <mergeCell ref="A3:O3"/>
    <mergeCell ref="C5:H5"/>
    <mergeCell ref="J5:O5"/>
  </mergeCells>
  <pageMargins left="0.19685039370078741" right="0.31496062992125984" top="0.78740157480314965" bottom="0.23622047244094491" header="0" footer="0"/>
  <pageSetup scale="72" orientation="portrait" r:id="rId1"/>
  <headerFooter alignWithMargins="0"/>
  <drawing r:id="rId2"/>
  <legacyDrawing r:id="rId3"/>
  <oleObjects>
    <mc:AlternateContent xmlns:mc="http://schemas.openxmlformats.org/markup-compatibility/2006">
      <mc:Choice Requires="x14">
        <oleObject progId="Word.Picture.8" shapeId="27649" r:id="rId4">
          <objectPr defaultSize="0" autoPict="0" r:id="rId5">
            <anchor moveWithCells="1" sizeWithCells="1">
              <from>
                <xdr:col>4</xdr:col>
                <xdr:colOff>0</xdr:colOff>
                <xdr:row>32</xdr:row>
                <xdr:rowOff>12700</xdr:rowOff>
              </from>
              <to>
                <xdr:col>4</xdr:col>
                <xdr:colOff>0</xdr:colOff>
                <xdr:row>33</xdr:row>
                <xdr:rowOff>0</xdr:rowOff>
              </to>
            </anchor>
          </objectPr>
        </oleObject>
      </mc:Choice>
      <mc:Fallback>
        <oleObject progId="Word.Picture.8" shapeId="27649" r:id="rId4"/>
      </mc:Fallback>
    </mc:AlternateContent>
    <mc:AlternateContent xmlns:mc="http://schemas.openxmlformats.org/markup-compatibility/2006">
      <mc:Choice Requires="x14">
        <oleObject progId="Word.Picture.8" shapeId="27650" r:id="rId6">
          <objectPr defaultSize="0" autoPict="0" r:id="rId5">
            <anchor moveWithCells="1" sizeWithCells="1">
              <from>
                <xdr:col>4</xdr:col>
                <xdr:colOff>0</xdr:colOff>
                <xdr:row>32</xdr:row>
                <xdr:rowOff>0</xdr:rowOff>
              </from>
              <to>
                <xdr:col>4</xdr:col>
                <xdr:colOff>0</xdr:colOff>
                <xdr:row>32</xdr:row>
                <xdr:rowOff>50800</xdr:rowOff>
              </to>
            </anchor>
          </objectPr>
        </oleObject>
      </mc:Choice>
      <mc:Fallback>
        <oleObject progId="Word.Picture.8" shapeId="27650" r:id="rId6"/>
      </mc:Fallback>
    </mc:AlternateContent>
    <mc:AlternateContent xmlns:mc="http://schemas.openxmlformats.org/markup-compatibility/2006">
      <mc:Choice Requires="x14">
        <oleObject progId="Word.Picture.8" shapeId="27651" r:id="rId7">
          <objectPr defaultSize="0" autoPict="0" r:id="rId5">
            <anchor moveWithCells="1" sizeWithCells="1">
              <from>
                <xdr:col>4</xdr:col>
                <xdr:colOff>0</xdr:colOff>
                <xdr:row>31</xdr:row>
                <xdr:rowOff>0</xdr:rowOff>
              </from>
              <to>
                <xdr:col>4</xdr:col>
                <xdr:colOff>0</xdr:colOff>
                <xdr:row>31</xdr:row>
                <xdr:rowOff>50800</xdr:rowOff>
              </to>
            </anchor>
          </objectPr>
        </oleObject>
      </mc:Choice>
      <mc:Fallback>
        <oleObject progId="Word.Picture.8" shapeId="27651" r:id="rId7"/>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zoomScaleNormal="100" zoomScaleSheetLayoutView="66" workbookViewId="0">
      <selection sqref="A1:M1"/>
    </sheetView>
  </sheetViews>
  <sheetFormatPr defaultColWidth="9.81640625" defaultRowHeight="10.5" x14ac:dyDescent="0.25"/>
  <cols>
    <col min="1" max="1" width="42.7265625" style="499" customWidth="1"/>
    <col min="2" max="2" width="1.7265625" style="504" customWidth="1"/>
    <col min="3" max="5" width="7.7265625" style="499" customWidth="1"/>
    <col min="6" max="7" width="7.7265625" style="504" customWidth="1"/>
    <col min="8" max="8" width="2.7265625" style="584" customWidth="1"/>
    <col min="9" max="9" width="7.54296875" style="499" customWidth="1"/>
    <col min="10" max="12" width="7.7265625" style="499" customWidth="1"/>
    <col min="13" max="13" width="7.54296875" style="499" customWidth="1"/>
    <col min="14" max="16384" width="9.81640625" style="499"/>
  </cols>
  <sheetData>
    <row r="1" spans="1:13" ht="11.15" customHeight="1" x14ac:dyDescent="0.25">
      <c r="A1" s="691" t="s">
        <v>175</v>
      </c>
      <c r="B1" s="691"/>
      <c r="C1" s="691"/>
      <c r="D1" s="691"/>
      <c r="E1" s="691"/>
      <c r="F1" s="691"/>
      <c r="G1" s="691"/>
      <c r="H1" s="691"/>
      <c r="I1" s="691"/>
      <c r="J1" s="691"/>
      <c r="K1" s="691"/>
      <c r="L1" s="691"/>
      <c r="M1" s="691"/>
    </row>
    <row r="2" spans="1:13" ht="11.15" customHeight="1" x14ac:dyDescent="0.25">
      <c r="A2" s="692" t="s">
        <v>134</v>
      </c>
      <c r="B2" s="692"/>
      <c r="C2" s="692"/>
      <c r="D2" s="692"/>
      <c r="E2" s="692"/>
      <c r="F2" s="692"/>
      <c r="G2" s="692"/>
      <c r="H2" s="692"/>
      <c r="I2" s="692"/>
      <c r="J2" s="692"/>
      <c r="K2" s="692"/>
      <c r="L2" s="692"/>
      <c r="M2" s="692"/>
    </row>
    <row r="3" spans="1:13" ht="11.15" customHeight="1" x14ac:dyDescent="0.25">
      <c r="A3" s="693" t="s">
        <v>2</v>
      </c>
      <c r="B3" s="693"/>
      <c r="C3" s="693"/>
      <c r="D3" s="693"/>
      <c r="E3" s="693"/>
      <c r="F3" s="693"/>
      <c r="G3" s="693"/>
      <c r="H3" s="693"/>
      <c r="I3" s="693"/>
      <c r="J3" s="693"/>
      <c r="K3" s="693"/>
      <c r="L3" s="693"/>
      <c r="M3" s="693"/>
    </row>
    <row r="4" spans="1:13" ht="11.15" customHeight="1" x14ac:dyDescent="0.25">
      <c r="A4" s="501"/>
      <c r="B4" s="501"/>
      <c r="C4" s="501"/>
      <c r="D4" s="501"/>
      <c r="E4" s="501"/>
      <c r="F4" s="501"/>
      <c r="G4" s="501"/>
      <c r="H4" s="500"/>
      <c r="I4" s="502"/>
      <c r="J4" s="503"/>
      <c r="K4" s="503"/>
      <c r="L4" s="503"/>
      <c r="M4" s="504"/>
    </row>
    <row r="5" spans="1:13" s="504" customFormat="1" ht="15" customHeight="1" x14ac:dyDescent="0.25">
      <c r="A5" s="505"/>
      <c r="B5" s="505"/>
      <c r="C5" s="712" t="s">
        <v>191</v>
      </c>
      <c r="D5" s="712"/>
      <c r="E5" s="712"/>
      <c r="F5" s="712"/>
      <c r="G5" s="712"/>
      <c r="H5" s="506"/>
      <c r="I5" s="712" t="s">
        <v>135</v>
      </c>
      <c r="J5" s="712"/>
      <c r="K5" s="712"/>
      <c r="L5" s="712"/>
      <c r="M5" s="712"/>
    </row>
    <row r="6" spans="1:13" s="509" customFormat="1" ht="15" customHeight="1" x14ac:dyDescent="0.25">
      <c r="A6" s="507"/>
      <c r="B6" s="507"/>
      <c r="C6" s="337">
        <v>2018</v>
      </c>
      <c r="D6" s="107" t="s">
        <v>47</v>
      </c>
      <c r="E6" s="337">
        <v>2017</v>
      </c>
      <c r="F6" s="107" t="s">
        <v>47</v>
      </c>
      <c r="G6" s="106" t="s">
        <v>4</v>
      </c>
      <c r="H6" s="508"/>
      <c r="I6" s="337">
        <v>2018</v>
      </c>
      <c r="J6" s="107" t="s">
        <v>47</v>
      </c>
      <c r="K6" s="337">
        <v>2017</v>
      </c>
      <c r="L6" s="107" t="s">
        <v>47</v>
      </c>
      <c r="M6" s="106" t="s">
        <v>4</v>
      </c>
    </row>
    <row r="7" spans="1:13" ht="13" customHeight="1" x14ac:dyDescent="0.25">
      <c r="A7" s="510" t="s">
        <v>49</v>
      </c>
      <c r="B7" s="511"/>
      <c r="C7" s="153">
        <v>12562</v>
      </c>
      <c r="D7" s="156">
        <v>100</v>
      </c>
      <c r="E7" s="153">
        <v>11395</v>
      </c>
      <c r="F7" s="156">
        <v>100</v>
      </c>
      <c r="G7" s="156">
        <v>10.241333918385266</v>
      </c>
      <c r="H7" s="155"/>
      <c r="I7" s="153">
        <v>38396</v>
      </c>
      <c r="J7" s="156">
        <v>100</v>
      </c>
      <c r="K7" s="153">
        <v>34850</v>
      </c>
      <c r="L7" s="156">
        <v>100</v>
      </c>
      <c r="M7" s="156">
        <v>10.175035868005743</v>
      </c>
    </row>
    <row r="8" spans="1:13" ht="13" customHeight="1" x14ac:dyDescent="0.25">
      <c r="A8" s="512" t="s">
        <v>50</v>
      </c>
      <c r="B8" s="511"/>
      <c r="C8" s="513">
        <v>8750</v>
      </c>
      <c r="D8" s="514">
        <v>69.7</v>
      </c>
      <c r="E8" s="513">
        <v>7986</v>
      </c>
      <c r="F8" s="514">
        <v>70.099999999999994</v>
      </c>
      <c r="G8" s="514">
        <v>9.5667417981467615</v>
      </c>
      <c r="H8" s="515"/>
      <c r="I8" s="513">
        <v>26795</v>
      </c>
      <c r="J8" s="514">
        <v>69.8</v>
      </c>
      <c r="K8" s="513">
        <v>24686</v>
      </c>
      <c r="L8" s="514">
        <v>70.8</v>
      </c>
      <c r="M8" s="514">
        <v>8.5433038969456412</v>
      </c>
    </row>
    <row r="9" spans="1:13" ht="13" customHeight="1" x14ac:dyDescent="0.25">
      <c r="A9" s="516" t="s">
        <v>51</v>
      </c>
      <c r="B9" s="511"/>
      <c r="C9" s="517">
        <v>3812</v>
      </c>
      <c r="D9" s="518">
        <v>30.3</v>
      </c>
      <c r="E9" s="517">
        <v>3409</v>
      </c>
      <c r="F9" s="518">
        <v>29.9</v>
      </c>
      <c r="G9" s="518">
        <v>11.821648577295395</v>
      </c>
      <c r="H9" s="515"/>
      <c r="I9" s="517">
        <v>11601</v>
      </c>
      <c r="J9" s="518">
        <v>30.2</v>
      </c>
      <c r="K9" s="517">
        <v>10164</v>
      </c>
      <c r="L9" s="518">
        <v>29.2</v>
      </c>
      <c r="M9" s="518">
        <v>14.138134592680052</v>
      </c>
    </row>
    <row r="10" spans="1:13" ht="13" customHeight="1" x14ac:dyDescent="0.25">
      <c r="A10" s="519" t="s">
        <v>52</v>
      </c>
      <c r="B10" s="520"/>
      <c r="C10" s="353">
        <v>514</v>
      </c>
      <c r="D10" s="354">
        <v>4.0999999999999996</v>
      </c>
      <c r="E10" s="353">
        <v>392</v>
      </c>
      <c r="F10" s="354">
        <v>3.4</v>
      </c>
      <c r="G10" s="354">
        <v>31.122448979591844</v>
      </c>
      <c r="H10" s="521"/>
      <c r="I10" s="353">
        <v>1514</v>
      </c>
      <c r="J10" s="354">
        <v>3.9</v>
      </c>
      <c r="K10" s="353">
        <v>1226</v>
      </c>
      <c r="L10" s="354">
        <v>3.5</v>
      </c>
      <c r="M10" s="354">
        <v>23.491027732463298</v>
      </c>
    </row>
    <row r="11" spans="1:13" ht="13" customHeight="1" x14ac:dyDescent="0.25">
      <c r="A11" s="522" t="s">
        <v>53</v>
      </c>
      <c r="B11" s="520"/>
      <c r="C11" s="153">
        <v>2732</v>
      </c>
      <c r="D11" s="156">
        <v>21.700000000000003</v>
      </c>
      <c r="E11" s="153">
        <v>2560</v>
      </c>
      <c r="F11" s="156">
        <v>22.400000000000002</v>
      </c>
      <c r="G11" s="156">
        <v>6.7187499999999956</v>
      </c>
      <c r="H11" s="515"/>
      <c r="I11" s="153">
        <v>8564</v>
      </c>
      <c r="J11" s="156">
        <v>22.3</v>
      </c>
      <c r="K11" s="153">
        <v>7878</v>
      </c>
      <c r="L11" s="156">
        <v>22.6</v>
      </c>
      <c r="M11" s="156">
        <v>8.7077938563087098</v>
      </c>
    </row>
    <row r="12" spans="1:13" ht="13" customHeight="1" x14ac:dyDescent="0.25">
      <c r="A12" s="512" t="s">
        <v>95</v>
      </c>
      <c r="B12" s="511"/>
      <c r="C12" s="513">
        <v>26</v>
      </c>
      <c r="D12" s="514">
        <v>0.2</v>
      </c>
      <c r="E12" s="513">
        <v>40</v>
      </c>
      <c r="F12" s="514">
        <v>0.4</v>
      </c>
      <c r="G12" s="514">
        <v>-35</v>
      </c>
      <c r="H12" s="515"/>
      <c r="I12" s="513">
        <v>69</v>
      </c>
      <c r="J12" s="514">
        <v>0.2</v>
      </c>
      <c r="K12" s="513">
        <v>64</v>
      </c>
      <c r="L12" s="514">
        <v>0.2</v>
      </c>
      <c r="M12" s="514">
        <v>7.8125</v>
      </c>
    </row>
    <row r="13" spans="1:13" s="527" customFormat="1" ht="13" customHeight="1" x14ac:dyDescent="0.25">
      <c r="A13" s="523" t="s">
        <v>137</v>
      </c>
      <c r="B13" s="524"/>
      <c r="C13" s="525">
        <v>540</v>
      </c>
      <c r="D13" s="518">
        <v>4.3</v>
      </c>
      <c r="E13" s="525">
        <v>417</v>
      </c>
      <c r="F13" s="518">
        <v>3.7</v>
      </c>
      <c r="G13" s="526">
        <v>29.496402877697836</v>
      </c>
      <c r="H13" s="155"/>
      <c r="I13" s="525">
        <v>1454</v>
      </c>
      <c r="J13" s="518">
        <v>3.8</v>
      </c>
      <c r="K13" s="525">
        <v>996</v>
      </c>
      <c r="L13" s="518">
        <v>2.9</v>
      </c>
      <c r="M13" s="526">
        <v>45.98393574297188</v>
      </c>
    </row>
    <row r="14" spans="1:13" ht="13" customHeight="1" x14ac:dyDescent="0.25">
      <c r="A14" s="176" t="s">
        <v>72</v>
      </c>
      <c r="C14" s="353">
        <v>169</v>
      </c>
      <c r="D14" s="354">
        <v>1.3</v>
      </c>
      <c r="E14" s="353">
        <v>158</v>
      </c>
      <c r="F14" s="354">
        <v>1.4</v>
      </c>
      <c r="G14" s="354">
        <v>6.9620253164556889</v>
      </c>
      <c r="H14" s="528"/>
      <c r="I14" s="353">
        <v>500</v>
      </c>
      <c r="J14" s="354">
        <v>1.3</v>
      </c>
      <c r="K14" s="353">
        <v>470</v>
      </c>
      <c r="L14" s="354">
        <v>1.3</v>
      </c>
      <c r="M14" s="529">
        <v>6.3829787234042534</v>
      </c>
    </row>
    <row r="15" spans="1:13" ht="13" customHeight="1" x14ac:dyDescent="0.25">
      <c r="A15" s="180" t="s">
        <v>73</v>
      </c>
      <c r="B15" s="511"/>
      <c r="C15" s="530">
        <v>80</v>
      </c>
      <c r="D15" s="531">
        <v>0.7</v>
      </c>
      <c r="E15" s="530">
        <v>61</v>
      </c>
      <c r="F15" s="531">
        <v>0.49999999999999956</v>
      </c>
      <c r="G15" s="532">
        <v>31.147540983606547</v>
      </c>
      <c r="H15" s="515"/>
      <c r="I15" s="530">
        <v>252</v>
      </c>
      <c r="J15" s="531">
        <v>0.60000000000000031</v>
      </c>
      <c r="K15" s="530">
        <v>228</v>
      </c>
      <c r="L15" s="531">
        <v>0.7000000000000004</v>
      </c>
      <c r="M15" s="532">
        <v>10.526315789473696</v>
      </c>
    </row>
    <row r="16" spans="1:13" ht="13" customHeight="1" x14ac:dyDescent="0.25">
      <c r="A16" s="352" t="s">
        <v>138</v>
      </c>
      <c r="B16" s="511"/>
      <c r="C16" s="353">
        <v>789</v>
      </c>
      <c r="D16" s="354">
        <v>6.3</v>
      </c>
      <c r="E16" s="353">
        <v>636</v>
      </c>
      <c r="F16" s="354">
        <v>5.6</v>
      </c>
      <c r="G16" s="354">
        <v>24.056603773584897</v>
      </c>
      <c r="H16" s="155"/>
      <c r="I16" s="353">
        <v>2206</v>
      </c>
      <c r="J16" s="354">
        <v>5.7</v>
      </c>
      <c r="K16" s="353">
        <v>1694</v>
      </c>
      <c r="L16" s="354">
        <v>4.9000000000000004</v>
      </c>
      <c r="M16" s="533">
        <v>30.224321133412047</v>
      </c>
    </row>
    <row r="17" spans="1:13" s="539" customFormat="1" ht="13" customHeight="1" thickBot="1" x14ac:dyDescent="0.3">
      <c r="A17" s="534" t="s">
        <v>75</v>
      </c>
      <c r="B17" s="535"/>
      <c r="C17" s="186">
        <v>376</v>
      </c>
      <c r="D17" s="461"/>
      <c r="E17" s="186">
        <v>155</v>
      </c>
      <c r="F17" s="462"/>
      <c r="G17" s="359">
        <v>142.58064516129031</v>
      </c>
      <c r="H17" s="515"/>
      <c r="I17" s="186">
        <v>956</v>
      </c>
      <c r="J17" s="536"/>
      <c r="K17" s="186">
        <v>527</v>
      </c>
      <c r="L17" s="537"/>
      <c r="M17" s="538">
        <v>81.404174573055016</v>
      </c>
    </row>
    <row r="18" spans="1:13" ht="11.15" customHeight="1" x14ac:dyDescent="0.25">
      <c r="A18" s="540"/>
      <c r="B18" s="511"/>
      <c r="C18" s="65"/>
      <c r="D18" s="61"/>
      <c r="E18" s="65"/>
      <c r="F18" s="541"/>
      <c r="G18" s="542"/>
      <c r="H18" s="543"/>
      <c r="I18" s="544"/>
      <c r="J18" s="544"/>
      <c r="K18" s="545"/>
      <c r="L18" s="59"/>
      <c r="M18" s="59"/>
    </row>
    <row r="19" spans="1:13" s="504" customFormat="1" ht="15" customHeight="1" x14ac:dyDescent="0.25">
      <c r="A19" s="363" t="s">
        <v>176</v>
      </c>
      <c r="B19" s="511"/>
      <c r="C19" s="546"/>
      <c r="D19" s="546"/>
      <c r="E19" s="547"/>
      <c r="F19" s="548"/>
      <c r="G19" s="548"/>
      <c r="H19" s="549"/>
      <c r="I19" s="550"/>
      <c r="J19" s="546"/>
      <c r="K19" s="548"/>
      <c r="L19" s="548"/>
      <c r="M19" s="548"/>
    </row>
    <row r="20" spans="1:13" ht="13" customHeight="1" x14ac:dyDescent="0.25">
      <c r="A20" s="182" t="s">
        <v>162</v>
      </c>
      <c r="B20" s="551"/>
      <c r="C20" s="631"/>
      <c r="D20" s="632"/>
      <c r="E20" s="631"/>
      <c r="F20" s="633"/>
      <c r="G20" s="634"/>
      <c r="H20" s="555"/>
      <c r="I20" s="552">
        <v>2303</v>
      </c>
      <c r="J20" s="553"/>
      <c r="K20" s="552">
        <v>2178</v>
      </c>
      <c r="L20" s="554"/>
      <c r="M20" s="354">
        <v>5.7392102846648196</v>
      </c>
    </row>
    <row r="21" spans="1:13" ht="13" customHeight="1" x14ac:dyDescent="0.25">
      <c r="A21" s="557" t="s">
        <v>177</v>
      </c>
      <c r="B21" s="558"/>
      <c r="C21" s="559"/>
      <c r="D21" s="560"/>
      <c r="E21" s="559"/>
      <c r="F21" s="560"/>
      <c r="G21" s="561"/>
      <c r="H21" s="515"/>
      <c r="I21" s="559"/>
      <c r="J21" s="560"/>
      <c r="K21" s="559"/>
      <c r="L21" s="560"/>
      <c r="M21" s="562"/>
    </row>
    <row r="22" spans="1:13" ht="13" customHeight="1" x14ac:dyDescent="0.25">
      <c r="A22" s="563" t="s">
        <v>164</v>
      </c>
      <c r="B22" s="558"/>
      <c r="C22" s="552">
        <v>52</v>
      </c>
      <c r="D22" s="564"/>
      <c r="E22" s="552">
        <v>24</v>
      </c>
      <c r="F22" s="564"/>
      <c r="G22" s="354">
        <v>116.66666666666666</v>
      </c>
      <c r="H22" s="515"/>
      <c r="I22" s="567"/>
      <c r="J22" s="560"/>
      <c r="K22" s="567"/>
      <c r="L22" s="560"/>
      <c r="M22" s="562"/>
    </row>
    <row r="23" spans="1:13" x14ac:dyDescent="0.25">
      <c r="A23" s="565" t="s">
        <v>165</v>
      </c>
      <c r="B23" s="558"/>
      <c r="C23" s="566">
        <v>78</v>
      </c>
      <c r="D23" s="560"/>
      <c r="E23" s="566">
        <v>58</v>
      </c>
      <c r="F23" s="560"/>
      <c r="G23" s="155">
        <v>34.482758620689658</v>
      </c>
      <c r="H23" s="515"/>
      <c r="I23" s="567"/>
      <c r="J23" s="560"/>
      <c r="K23" s="567"/>
      <c r="L23" s="560"/>
      <c r="M23" s="562"/>
    </row>
    <row r="24" spans="1:13" ht="13" customHeight="1" x14ac:dyDescent="0.25">
      <c r="A24" s="563" t="s">
        <v>166</v>
      </c>
      <c r="B24" s="558"/>
      <c r="C24" s="552">
        <v>125</v>
      </c>
      <c r="D24" s="564"/>
      <c r="E24" s="552">
        <v>77</v>
      </c>
      <c r="F24" s="564"/>
      <c r="G24" s="354">
        <v>62.337662337662337</v>
      </c>
      <c r="H24" s="515"/>
      <c r="I24" s="158"/>
      <c r="J24" s="76"/>
      <c r="K24" s="158"/>
      <c r="L24" s="76"/>
      <c r="M24" s="555"/>
    </row>
    <row r="25" spans="1:13" ht="13" customHeight="1" x14ac:dyDescent="0.25">
      <c r="A25" s="557"/>
      <c r="B25" s="568"/>
      <c r="C25" s="569"/>
      <c r="D25" s="549"/>
      <c r="E25" s="569"/>
      <c r="F25" s="549"/>
      <c r="G25" s="155"/>
      <c r="H25" s="155"/>
      <c r="I25" s="158"/>
      <c r="J25" s="549"/>
      <c r="K25" s="158"/>
      <c r="L25" s="549"/>
      <c r="M25" s="155"/>
    </row>
    <row r="26" spans="1:13" ht="13" customHeight="1" x14ac:dyDescent="0.25">
      <c r="A26" s="570" t="s">
        <v>178</v>
      </c>
      <c r="B26" s="568"/>
      <c r="C26" s="571"/>
      <c r="D26" s="556"/>
      <c r="E26" s="571"/>
      <c r="F26" s="556"/>
      <c r="G26" s="515"/>
      <c r="H26" s="515"/>
      <c r="I26" s="515"/>
      <c r="J26" s="556"/>
      <c r="K26" s="515"/>
      <c r="L26" s="556"/>
      <c r="M26" s="515"/>
    </row>
    <row r="27" spans="1:13" s="504" customFormat="1" ht="13" customHeight="1" thickBot="1" x14ac:dyDescent="0.3">
      <c r="A27" s="572" t="s">
        <v>168</v>
      </c>
      <c r="B27" s="573"/>
      <c r="C27" s="574">
        <v>1532.1656337644542</v>
      </c>
      <c r="D27" s="575"/>
      <c r="E27" s="574">
        <v>1441.5688302624558</v>
      </c>
      <c r="F27" s="575"/>
      <c r="G27" s="576">
        <v>6.284597835366923</v>
      </c>
      <c r="H27" s="515"/>
      <c r="I27" s="574">
        <v>1570.8190874940046</v>
      </c>
      <c r="J27" s="575"/>
      <c r="K27" s="574">
        <v>1478.9475757860512</v>
      </c>
      <c r="L27" s="575"/>
      <c r="M27" s="576">
        <v>6.2119518779510718</v>
      </c>
    </row>
    <row r="28" spans="1:13" s="581" customFormat="1" ht="11.15" customHeight="1" x14ac:dyDescent="0.25">
      <c r="A28" s="577"/>
      <c r="B28" s="577"/>
      <c r="C28" s="578"/>
      <c r="D28" s="578"/>
      <c r="E28" s="578"/>
      <c r="F28" s="578"/>
      <c r="G28" s="577"/>
      <c r="H28" s="579"/>
      <c r="I28" s="580"/>
      <c r="J28" s="580"/>
      <c r="K28" s="580"/>
      <c r="L28" s="580"/>
      <c r="M28" s="580"/>
    </row>
    <row r="29" spans="1:13" s="581" customFormat="1" ht="11.15" customHeight="1" x14ac:dyDescent="0.25">
      <c r="A29" s="577"/>
      <c r="B29" s="577"/>
      <c r="C29" s="578"/>
      <c r="D29" s="578"/>
      <c r="E29" s="578"/>
      <c r="F29" s="578"/>
      <c r="G29" s="577"/>
      <c r="H29" s="579"/>
      <c r="I29" s="580"/>
      <c r="J29" s="580"/>
      <c r="K29" s="580"/>
      <c r="L29" s="580"/>
      <c r="M29" s="580"/>
    </row>
    <row r="30" spans="1:13" s="504" customFormat="1" ht="11.15" customHeight="1" x14ac:dyDescent="0.25">
      <c r="A30" s="711" t="s">
        <v>179</v>
      </c>
      <c r="B30" s="711"/>
      <c r="C30" s="711"/>
      <c r="D30" s="711"/>
      <c r="E30" s="711"/>
      <c r="F30" s="711"/>
      <c r="G30" s="711"/>
      <c r="H30" s="582"/>
      <c r="I30" s="583"/>
      <c r="J30" s="583"/>
      <c r="K30" s="583"/>
      <c r="L30" s="583"/>
      <c r="M30" s="583"/>
    </row>
    <row r="31" spans="1:13" s="504" customFormat="1" ht="22" customHeight="1" x14ac:dyDescent="0.25">
      <c r="A31" s="711" t="s">
        <v>180</v>
      </c>
      <c r="B31" s="711"/>
      <c r="C31" s="711"/>
      <c r="D31" s="711"/>
      <c r="E31" s="711"/>
      <c r="F31" s="711"/>
      <c r="G31" s="711"/>
      <c r="H31" s="711"/>
      <c r="I31" s="711"/>
      <c r="J31" s="711"/>
      <c r="K31" s="711"/>
      <c r="L31" s="711"/>
      <c r="M31" s="711"/>
    </row>
  </sheetData>
  <mergeCells count="7">
    <mergeCell ref="A31:M31"/>
    <mergeCell ref="A30:G30"/>
    <mergeCell ref="A1:M1"/>
    <mergeCell ref="A2:M2"/>
    <mergeCell ref="A3:M3"/>
    <mergeCell ref="C5:G5"/>
    <mergeCell ref="I5:M5"/>
  </mergeCells>
  <pageMargins left="0.19685039370078741" right="0.31496062992125984" top="0.78740157480314965" bottom="0.23622047244094491" header="0" footer="0"/>
  <pageSetup scale="7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zoomScaleNormal="100" zoomScaleSheetLayoutView="120" workbookViewId="0">
      <selection sqref="A1:M1"/>
    </sheetView>
  </sheetViews>
  <sheetFormatPr defaultColWidth="9.81640625" defaultRowHeight="10.5" x14ac:dyDescent="0.25"/>
  <cols>
    <col min="1" max="1" width="42.7265625" style="239" customWidth="1"/>
    <col min="2" max="2" width="1.7265625" style="104" customWidth="1"/>
    <col min="3" max="5" width="7.7265625" style="591" customWidth="1"/>
    <col min="6" max="7" width="7.7265625" style="627" customWidth="1"/>
    <col min="8" max="8" width="2.7265625" style="628" customWidth="1"/>
    <col min="9" max="13" width="7.7265625" style="591" customWidth="1"/>
    <col min="14" max="16384" width="9.81640625" style="90"/>
  </cols>
  <sheetData>
    <row r="1" spans="1:13" ht="11.5" customHeight="1" x14ac:dyDescent="0.25">
      <c r="A1" s="691" t="s">
        <v>181</v>
      </c>
      <c r="B1" s="691"/>
      <c r="C1" s="691"/>
      <c r="D1" s="691"/>
      <c r="E1" s="691"/>
      <c r="F1" s="691"/>
      <c r="G1" s="691"/>
      <c r="H1" s="691"/>
      <c r="I1" s="691"/>
      <c r="J1" s="691"/>
      <c r="K1" s="691"/>
      <c r="L1" s="691"/>
      <c r="M1" s="691"/>
    </row>
    <row r="2" spans="1:13" ht="11.15" customHeight="1" x14ac:dyDescent="0.25">
      <c r="A2" s="692" t="s">
        <v>134</v>
      </c>
      <c r="B2" s="692"/>
      <c r="C2" s="692"/>
      <c r="D2" s="692"/>
      <c r="E2" s="692"/>
      <c r="F2" s="692"/>
      <c r="G2" s="692"/>
      <c r="H2" s="692"/>
      <c r="I2" s="692"/>
      <c r="J2" s="692"/>
      <c r="K2" s="692"/>
      <c r="L2" s="692"/>
      <c r="M2" s="692"/>
    </row>
    <row r="3" spans="1:13" ht="11.15" customHeight="1" x14ac:dyDescent="0.25">
      <c r="A3" s="693" t="s">
        <v>2</v>
      </c>
      <c r="B3" s="693"/>
      <c r="C3" s="693"/>
      <c r="D3" s="693"/>
      <c r="E3" s="693"/>
      <c r="F3" s="693"/>
      <c r="G3" s="693"/>
      <c r="H3" s="693"/>
      <c r="I3" s="693"/>
      <c r="J3" s="693"/>
      <c r="K3" s="693"/>
      <c r="L3" s="693"/>
      <c r="M3" s="693"/>
    </row>
    <row r="4" spans="1:13" ht="11.15" customHeight="1" x14ac:dyDescent="0.25">
      <c r="A4" s="451"/>
      <c r="B4" s="332"/>
      <c r="C4" s="586"/>
      <c r="D4" s="586"/>
      <c r="E4" s="587"/>
      <c r="F4" s="588"/>
      <c r="G4" s="588"/>
      <c r="H4" s="589"/>
      <c r="I4" s="586"/>
      <c r="J4" s="590"/>
    </row>
    <row r="5" spans="1:13" ht="15" customHeight="1" x14ac:dyDescent="0.25">
      <c r="A5" s="101"/>
      <c r="B5" s="334"/>
      <c r="C5" s="713" t="s">
        <v>191</v>
      </c>
      <c r="D5" s="713"/>
      <c r="E5" s="713"/>
      <c r="F5" s="713"/>
      <c r="G5" s="713"/>
      <c r="H5" s="592"/>
      <c r="I5" s="713" t="s">
        <v>135</v>
      </c>
      <c r="J5" s="713"/>
      <c r="K5" s="713"/>
      <c r="L5" s="713"/>
      <c r="M5" s="713"/>
    </row>
    <row r="6" spans="1:13" s="338" customFormat="1" ht="15" customHeight="1" x14ac:dyDescent="0.25">
      <c r="A6" s="456"/>
      <c r="B6" s="593"/>
      <c r="C6" s="337">
        <v>2018</v>
      </c>
      <c r="D6" s="107" t="s">
        <v>47</v>
      </c>
      <c r="E6" s="337">
        <v>2017</v>
      </c>
      <c r="F6" s="107" t="s">
        <v>47</v>
      </c>
      <c r="G6" s="106" t="s">
        <v>4</v>
      </c>
      <c r="H6" s="107"/>
      <c r="I6" s="337">
        <v>2018</v>
      </c>
      <c r="J6" s="107" t="s">
        <v>47</v>
      </c>
      <c r="K6" s="337">
        <v>2017</v>
      </c>
      <c r="L6" s="107" t="s">
        <v>47</v>
      </c>
      <c r="M6" s="106" t="s">
        <v>4</v>
      </c>
    </row>
    <row r="7" spans="1:13" ht="13" customHeight="1" x14ac:dyDescent="0.25">
      <c r="A7" s="510" t="s">
        <v>49</v>
      </c>
      <c r="B7" s="594"/>
      <c r="C7" s="111">
        <v>12196.120999999999</v>
      </c>
      <c r="D7" s="112">
        <v>100</v>
      </c>
      <c r="E7" s="111">
        <v>9623.8259999999991</v>
      </c>
      <c r="F7" s="112">
        <v>100</v>
      </c>
      <c r="G7" s="112">
        <v>26.728403028068048</v>
      </c>
      <c r="H7" s="128"/>
      <c r="I7" s="111">
        <v>34300.36</v>
      </c>
      <c r="J7" s="112">
        <v>100</v>
      </c>
      <c r="K7" s="111">
        <v>28210.839</v>
      </c>
      <c r="L7" s="112">
        <v>100</v>
      </c>
      <c r="M7" s="112">
        <v>21.585749363923568</v>
      </c>
    </row>
    <row r="8" spans="1:13" ht="13" customHeight="1" x14ac:dyDescent="0.25">
      <c r="A8" s="115" t="s">
        <v>50</v>
      </c>
      <c r="B8" s="594"/>
      <c r="C8" s="42">
        <v>11136.120999999999</v>
      </c>
      <c r="D8" s="116">
        <v>91.3</v>
      </c>
      <c r="E8" s="42">
        <v>8904.8259999999991</v>
      </c>
      <c r="F8" s="116">
        <v>92.5</v>
      </c>
      <c r="G8" s="116">
        <v>25.057143171579099</v>
      </c>
      <c r="H8" s="131"/>
      <c r="I8" s="42">
        <v>31437.360000000001</v>
      </c>
      <c r="J8" s="116">
        <v>91.7</v>
      </c>
      <c r="K8" s="42">
        <v>26262.839</v>
      </c>
      <c r="L8" s="116">
        <v>93.1</v>
      </c>
      <c r="M8" s="116">
        <v>19.702824207238212</v>
      </c>
    </row>
    <row r="9" spans="1:13" ht="13" customHeight="1" x14ac:dyDescent="0.25">
      <c r="A9" s="117" t="s">
        <v>51</v>
      </c>
      <c r="B9" s="594"/>
      <c r="C9" s="118">
        <v>1060</v>
      </c>
      <c r="D9" s="119">
        <v>8.6999999999999993</v>
      </c>
      <c r="E9" s="118">
        <v>719</v>
      </c>
      <c r="F9" s="119">
        <v>7.5</v>
      </c>
      <c r="G9" s="119">
        <v>47.426981919332412</v>
      </c>
      <c r="H9" s="131"/>
      <c r="I9" s="118">
        <v>2863</v>
      </c>
      <c r="J9" s="119">
        <v>8.3000000000000007</v>
      </c>
      <c r="K9" s="118">
        <v>1948</v>
      </c>
      <c r="L9" s="119">
        <v>6.9</v>
      </c>
      <c r="M9" s="119">
        <v>46.97125256673511</v>
      </c>
    </row>
    <row r="10" spans="1:13" ht="13" customHeight="1" x14ac:dyDescent="0.25">
      <c r="A10" s="349" t="s">
        <v>52</v>
      </c>
      <c r="B10" s="595"/>
      <c r="C10" s="125">
        <v>42</v>
      </c>
      <c r="D10" s="126">
        <v>0.3</v>
      </c>
      <c r="E10" s="125">
        <v>38</v>
      </c>
      <c r="F10" s="126">
        <v>0.4</v>
      </c>
      <c r="G10" s="126">
        <v>10.526315789473696</v>
      </c>
      <c r="H10" s="596"/>
      <c r="I10" s="125">
        <v>154</v>
      </c>
      <c r="J10" s="126">
        <v>0.4</v>
      </c>
      <c r="K10" s="125">
        <v>113</v>
      </c>
      <c r="L10" s="126">
        <v>0.4</v>
      </c>
      <c r="M10" s="126">
        <v>36.283185840707958</v>
      </c>
    </row>
    <row r="11" spans="1:13" ht="13" customHeight="1" x14ac:dyDescent="0.25">
      <c r="A11" s="350" t="s">
        <v>53</v>
      </c>
      <c r="B11" s="595"/>
      <c r="C11" s="111">
        <v>884</v>
      </c>
      <c r="D11" s="112">
        <v>7.2999999999999989</v>
      </c>
      <c r="E11" s="111">
        <v>582</v>
      </c>
      <c r="F11" s="112">
        <v>6</v>
      </c>
      <c r="G11" s="112">
        <v>51.890034364261162</v>
      </c>
      <c r="H11" s="131"/>
      <c r="I11" s="111">
        <v>2354</v>
      </c>
      <c r="J11" s="112">
        <v>6.9</v>
      </c>
      <c r="K11" s="111">
        <v>1666</v>
      </c>
      <c r="L11" s="112">
        <v>5.9</v>
      </c>
      <c r="M11" s="112">
        <v>41.29651860744297</v>
      </c>
    </row>
    <row r="12" spans="1:13" ht="13" customHeight="1" x14ac:dyDescent="0.25">
      <c r="A12" s="115" t="s">
        <v>95</v>
      </c>
      <c r="B12" s="594"/>
      <c r="C12" s="42">
        <v>1</v>
      </c>
      <c r="D12" s="116">
        <v>0</v>
      </c>
      <c r="E12" s="42">
        <v>5</v>
      </c>
      <c r="F12" s="116">
        <v>0.1</v>
      </c>
      <c r="G12" s="116">
        <v>-80</v>
      </c>
      <c r="H12" s="131"/>
      <c r="I12" s="42">
        <v>3</v>
      </c>
      <c r="J12" s="116">
        <v>0</v>
      </c>
      <c r="K12" s="42">
        <v>11</v>
      </c>
      <c r="L12" s="116">
        <v>0</v>
      </c>
      <c r="M12" s="116">
        <v>-72.727272727272734</v>
      </c>
    </row>
    <row r="13" spans="1:13" s="134" customFormat="1" ht="13" customHeight="1" x14ac:dyDescent="0.25">
      <c r="A13" s="132" t="s">
        <v>137</v>
      </c>
      <c r="B13" s="597"/>
      <c r="C13" s="348">
        <v>133</v>
      </c>
      <c r="D13" s="119">
        <v>1.1000000000000001</v>
      </c>
      <c r="E13" s="348">
        <v>94</v>
      </c>
      <c r="F13" s="119">
        <v>1</v>
      </c>
      <c r="G13" s="119">
        <v>41.489361702127667</v>
      </c>
      <c r="H13" s="128"/>
      <c r="I13" s="348">
        <v>352</v>
      </c>
      <c r="J13" s="119">
        <v>1</v>
      </c>
      <c r="K13" s="348">
        <v>158</v>
      </c>
      <c r="L13" s="119">
        <v>0.6</v>
      </c>
      <c r="M13" s="119">
        <v>122.78481012658227</v>
      </c>
    </row>
    <row r="14" spans="1:13" ht="13" customHeight="1" x14ac:dyDescent="0.25">
      <c r="A14" s="356" t="s">
        <v>72</v>
      </c>
      <c r="B14" s="598"/>
      <c r="C14" s="125">
        <v>36</v>
      </c>
      <c r="D14" s="126">
        <v>0.3</v>
      </c>
      <c r="E14" s="125">
        <v>27</v>
      </c>
      <c r="F14" s="126">
        <v>0.3</v>
      </c>
      <c r="G14" s="126">
        <v>33.333333333333329</v>
      </c>
      <c r="H14" s="599"/>
      <c r="I14" s="125">
        <v>99</v>
      </c>
      <c r="J14" s="126">
        <v>0.3</v>
      </c>
      <c r="K14" s="125">
        <v>76</v>
      </c>
      <c r="L14" s="126">
        <v>0.3</v>
      </c>
      <c r="M14" s="126">
        <v>30.263157894736835</v>
      </c>
    </row>
    <row r="15" spans="1:13" ht="13" customHeight="1" x14ac:dyDescent="0.25">
      <c r="A15" s="162" t="s">
        <v>73</v>
      </c>
      <c r="B15" s="594"/>
      <c r="C15" s="460">
        <v>6</v>
      </c>
      <c r="D15" s="147">
        <v>0</v>
      </c>
      <c r="E15" s="460">
        <v>9</v>
      </c>
      <c r="F15" s="147">
        <v>9.9999999999999922E-2</v>
      </c>
      <c r="G15" s="147">
        <v>-33.333333333333336</v>
      </c>
      <c r="H15" s="131"/>
      <c r="I15" s="460">
        <v>19</v>
      </c>
      <c r="J15" s="147">
        <v>9.9999999999999922E-2</v>
      </c>
      <c r="K15" s="460">
        <v>25</v>
      </c>
      <c r="L15" s="147">
        <v>0</v>
      </c>
      <c r="M15" s="147">
        <v>-24</v>
      </c>
    </row>
    <row r="16" spans="1:13" ht="13" customHeight="1" x14ac:dyDescent="0.25">
      <c r="A16" s="129" t="s">
        <v>138</v>
      </c>
      <c r="B16" s="594"/>
      <c r="C16" s="125">
        <v>175</v>
      </c>
      <c r="D16" s="126">
        <v>1.4</v>
      </c>
      <c r="E16" s="125">
        <v>130</v>
      </c>
      <c r="F16" s="126">
        <v>1.4</v>
      </c>
      <c r="G16" s="126">
        <v>34.615384615384627</v>
      </c>
      <c r="H16" s="128"/>
      <c r="I16" s="125">
        <v>470</v>
      </c>
      <c r="J16" s="126">
        <v>1.4</v>
      </c>
      <c r="K16" s="125">
        <v>259</v>
      </c>
      <c r="L16" s="126">
        <v>0.9</v>
      </c>
      <c r="M16" s="126">
        <v>81.467181467181462</v>
      </c>
    </row>
    <row r="17" spans="1:13" s="466" customFormat="1" ht="13" customHeight="1" thickBot="1" x14ac:dyDescent="0.3">
      <c r="A17" s="357" t="s">
        <v>75</v>
      </c>
      <c r="B17" s="600"/>
      <c r="C17" s="186">
        <v>123</v>
      </c>
      <c r="D17" s="461"/>
      <c r="E17" s="186">
        <v>72</v>
      </c>
      <c r="F17" s="462"/>
      <c r="G17" s="359">
        <v>70.833333333333329</v>
      </c>
      <c r="H17" s="195"/>
      <c r="I17" s="186">
        <v>316</v>
      </c>
      <c r="J17" s="461"/>
      <c r="K17" s="186">
        <v>151</v>
      </c>
      <c r="L17" s="462"/>
      <c r="M17" s="190">
        <v>109.27152317880795</v>
      </c>
    </row>
    <row r="18" spans="1:13" ht="11.15" customHeight="1" x14ac:dyDescent="0.25">
      <c r="A18" s="467"/>
      <c r="B18" s="345"/>
      <c r="C18" s="468"/>
      <c r="D18" s="469"/>
      <c r="E18" s="468"/>
      <c r="F18" s="470"/>
      <c r="G18" s="362"/>
      <c r="H18" s="601"/>
      <c r="I18" s="168"/>
      <c r="J18" s="168"/>
      <c r="K18" s="459"/>
      <c r="L18" s="100"/>
      <c r="M18" s="100"/>
    </row>
    <row r="19" spans="1:13" s="104" customFormat="1" ht="15" customHeight="1" x14ac:dyDescent="0.25">
      <c r="A19" s="172" t="s">
        <v>182</v>
      </c>
      <c r="B19" s="602"/>
      <c r="C19" s="602"/>
      <c r="D19" s="602"/>
      <c r="E19" s="603"/>
      <c r="F19" s="489"/>
      <c r="G19" s="489"/>
      <c r="H19" s="366"/>
      <c r="I19" s="97"/>
      <c r="J19" s="103"/>
      <c r="K19" s="366"/>
      <c r="L19" s="366"/>
      <c r="M19" s="366"/>
    </row>
    <row r="20" spans="1:13" ht="13" customHeight="1" x14ac:dyDescent="0.25">
      <c r="A20" s="604" t="s">
        <v>183</v>
      </c>
      <c r="B20" s="383"/>
      <c r="C20" s="635"/>
      <c r="D20" s="635"/>
      <c r="E20" s="635"/>
      <c r="F20" s="636"/>
      <c r="G20" s="637"/>
      <c r="H20" s="490"/>
      <c r="I20" s="476">
        <v>519</v>
      </c>
      <c r="J20" s="476"/>
      <c r="K20" s="476">
        <v>397</v>
      </c>
      <c r="L20" s="605"/>
      <c r="M20" s="126">
        <v>30.730478589420663</v>
      </c>
    </row>
    <row r="21" spans="1:13" ht="13" customHeight="1" x14ac:dyDescent="0.25">
      <c r="A21" s="194" t="s">
        <v>184</v>
      </c>
      <c r="B21" s="378"/>
      <c r="C21" s="41"/>
      <c r="D21" s="192"/>
      <c r="E21" s="41"/>
      <c r="F21" s="192"/>
      <c r="G21" s="606"/>
      <c r="H21" s="192"/>
      <c r="I21" s="41"/>
      <c r="J21" s="192"/>
      <c r="K21" s="41"/>
      <c r="L21" s="192"/>
      <c r="M21" s="128"/>
    </row>
    <row r="22" spans="1:13" ht="13" customHeight="1" x14ac:dyDescent="0.25">
      <c r="A22" s="356" t="s">
        <v>164</v>
      </c>
      <c r="B22" s="378"/>
      <c r="C22" s="475">
        <v>20</v>
      </c>
      <c r="D22" s="213"/>
      <c r="E22" s="475">
        <v>7</v>
      </c>
      <c r="F22" s="607"/>
      <c r="G22" s="354">
        <v>185.71428571428572</v>
      </c>
      <c r="H22" s="192"/>
      <c r="I22" s="130"/>
      <c r="J22" s="192"/>
      <c r="K22" s="130"/>
      <c r="L22" s="192"/>
      <c r="M22" s="128"/>
    </row>
    <row r="23" spans="1:13" x14ac:dyDescent="0.25">
      <c r="A23" s="194" t="s">
        <v>165</v>
      </c>
      <c r="B23" s="378"/>
      <c r="C23" s="491">
        <v>67</v>
      </c>
      <c r="D23" s="192"/>
      <c r="E23" s="491">
        <v>15</v>
      </c>
      <c r="F23" s="481"/>
      <c r="G23" s="155" t="s">
        <v>159</v>
      </c>
      <c r="H23" s="192"/>
      <c r="I23" s="192"/>
      <c r="J23" s="192"/>
      <c r="K23" s="192"/>
      <c r="L23" s="192"/>
      <c r="M23" s="192"/>
    </row>
    <row r="24" spans="1:13" ht="13" customHeight="1" x14ac:dyDescent="0.25">
      <c r="A24" s="356" t="s">
        <v>166</v>
      </c>
      <c r="B24" s="378"/>
      <c r="C24" s="475">
        <v>122</v>
      </c>
      <c r="D24" s="213"/>
      <c r="E24" s="475">
        <v>49</v>
      </c>
      <c r="F24" s="607"/>
      <c r="G24" s="354">
        <v>148.9795918367347</v>
      </c>
      <c r="H24" s="128"/>
      <c r="I24" s="609"/>
      <c r="J24" s="608"/>
      <c r="K24" s="609"/>
      <c r="L24" s="608"/>
      <c r="M24" s="490"/>
    </row>
    <row r="25" spans="1:13" ht="13" customHeight="1" x14ac:dyDescent="0.25">
      <c r="A25" s="194"/>
      <c r="B25" s="378"/>
      <c r="C25" s="610"/>
      <c r="D25" s="611"/>
      <c r="E25" s="610"/>
      <c r="F25" s="489"/>
      <c r="G25" s="128"/>
      <c r="H25" s="128"/>
      <c r="I25" s="609"/>
      <c r="J25" s="612"/>
      <c r="K25" s="609"/>
      <c r="L25" s="612"/>
      <c r="M25" s="490"/>
    </row>
    <row r="26" spans="1:13" ht="13" customHeight="1" x14ac:dyDescent="0.25">
      <c r="A26" s="356" t="s">
        <v>185</v>
      </c>
      <c r="B26" s="378"/>
      <c r="C26" s="475">
        <v>711.17899999999997</v>
      </c>
      <c r="D26" s="213"/>
      <c r="E26" s="475">
        <v>670.47900000000004</v>
      </c>
      <c r="F26" s="613"/>
      <c r="G26" s="126">
        <v>6.0702870634277817</v>
      </c>
      <c r="H26" s="128"/>
      <c r="I26" s="475">
        <v>2093.3629999999998</v>
      </c>
      <c r="J26" s="213"/>
      <c r="K26" s="475">
        <v>1962.9760000000001</v>
      </c>
      <c r="L26" s="613"/>
      <c r="M26" s="126">
        <v>6.6423124887925233</v>
      </c>
    </row>
    <row r="27" spans="1:13" ht="13" customHeight="1" x14ac:dyDescent="0.25">
      <c r="A27" s="194"/>
      <c r="B27" s="378"/>
      <c r="C27" s="41"/>
      <c r="D27" s="489"/>
      <c r="E27" s="41"/>
      <c r="F27" s="489"/>
      <c r="G27" s="128"/>
      <c r="H27" s="128"/>
      <c r="I27" s="609"/>
      <c r="J27" s="612"/>
      <c r="K27" s="609"/>
      <c r="L27" s="612"/>
      <c r="M27" s="490"/>
    </row>
    <row r="28" spans="1:13" ht="13" customHeight="1" x14ac:dyDescent="0.25">
      <c r="A28" s="493" t="s">
        <v>186</v>
      </c>
      <c r="B28" s="383"/>
      <c r="C28" s="494"/>
      <c r="D28" s="489"/>
      <c r="E28" s="494"/>
      <c r="F28" s="489"/>
      <c r="G28" s="195"/>
      <c r="H28" s="195"/>
      <c r="I28" s="195"/>
      <c r="J28" s="489"/>
      <c r="K28" s="195"/>
      <c r="L28" s="489"/>
      <c r="M28" s="195"/>
    </row>
    <row r="29" spans="1:13" ht="13" customHeight="1" x14ac:dyDescent="0.25">
      <c r="A29" s="349" t="s">
        <v>168</v>
      </c>
      <c r="B29" s="383"/>
      <c r="C29" s="374">
        <v>8742.4261460101861</v>
      </c>
      <c r="D29" s="614"/>
      <c r="E29" s="374">
        <v>8162.8918550310636</v>
      </c>
      <c r="F29" s="613"/>
      <c r="G29" s="126">
        <v>7.0996198561902535</v>
      </c>
      <c r="H29" s="128"/>
      <c r="I29" s="374">
        <v>8474.9985718366188</v>
      </c>
      <c r="J29" s="614"/>
      <c r="K29" s="374">
        <v>8050.9762540796091</v>
      </c>
      <c r="L29" s="613"/>
      <c r="M29" s="126">
        <v>5.2667192695065701</v>
      </c>
    </row>
    <row r="30" spans="1:13" ht="13" customHeight="1" x14ac:dyDescent="0.25">
      <c r="A30" s="615" t="s">
        <v>187</v>
      </c>
      <c r="C30" s="371">
        <v>509.6383701188455</v>
      </c>
      <c r="D30" s="611"/>
      <c r="E30" s="371">
        <v>568.69354838709683</v>
      </c>
      <c r="F30" s="489"/>
      <c r="G30" s="128">
        <v>-10.384358752748469</v>
      </c>
      <c r="H30" s="131"/>
      <c r="I30" s="371">
        <v>517.35532704941443</v>
      </c>
      <c r="J30" s="611"/>
      <c r="K30" s="371">
        <v>560.22736361039699</v>
      </c>
      <c r="L30" s="489"/>
      <c r="M30" s="128">
        <v>-7.6526138039193281</v>
      </c>
    </row>
    <row r="31" spans="1:13" ht="13" customHeight="1" thickBot="1" x14ac:dyDescent="0.3">
      <c r="A31" s="616" t="s">
        <v>188</v>
      </c>
      <c r="B31" s="617"/>
      <c r="C31" s="496">
        <v>17.154175703001894</v>
      </c>
      <c r="D31" s="618"/>
      <c r="E31" s="496">
        <v>14.353762018546353</v>
      </c>
      <c r="F31" s="619"/>
      <c r="G31" s="165">
        <v>19.50996317785647</v>
      </c>
      <c r="H31" s="131"/>
      <c r="I31" s="496">
        <v>16.381388436012262</v>
      </c>
      <c r="J31" s="618"/>
      <c r="K31" s="496">
        <v>14.370908629301725</v>
      </c>
      <c r="L31" s="619"/>
      <c r="M31" s="165">
        <v>13.989928254162344</v>
      </c>
    </row>
    <row r="32" spans="1:13" s="104" customFormat="1" ht="11.15" customHeight="1" x14ac:dyDescent="0.25">
      <c r="A32" s="620"/>
      <c r="B32" s="585"/>
      <c r="C32" s="621"/>
      <c r="D32" s="621"/>
      <c r="E32" s="621"/>
      <c r="F32" s="621"/>
      <c r="G32" s="621"/>
      <c r="H32" s="585"/>
      <c r="I32" s="621"/>
      <c r="J32" s="621"/>
      <c r="K32" s="621"/>
      <c r="L32" s="621"/>
      <c r="M32" s="621"/>
    </row>
    <row r="33" spans="1:13" s="104" customFormat="1" ht="11.15" customHeight="1" x14ac:dyDescent="0.25">
      <c r="A33" s="622"/>
      <c r="B33" s="623"/>
      <c r="C33" s="624"/>
      <c r="D33" s="624"/>
      <c r="E33" s="624"/>
      <c r="F33" s="624"/>
      <c r="G33" s="624"/>
      <c r="H33" s="623"/>
      <c r="I33" s="624"/>
      <c r="J33" s="624"/>
      <c r="K33" s="624"/>
      <c r="L33" s="624"/>
      <c r="M33" s="624"/>
    </row>
    <row r="34" spans="1:13" s="104" customFormat="1" ht="11.15" customHeight="1" x14ac:dyDescent="0.25">
      <c r="A34" s="709" t="s">
        <v>189</v>
      </c>
      <c r="B34" s="709"/>
      <c r="C34" s="709"/>
      <c r="D34" s="709"/>
      <c r="E34" s="709"/>
      <c r="F34" s="709"/>
      <c r="G34" s="709"/>
      <c r="H34" s="625"/>
      <c r="I34" s="626"/>
      <c r="J34" s="626"/>
      <c r="K34" s="626"/>
      <c r="L34" s="626"/>
      <c r="M34" s="626"/>
    </row>
    <row r="35" spans="1:13" s="104" customFormat="1" ht="11.15" customHeight="1" x14ac:dyDescent="0.25">
      <c r="H35" s="625"/>
      <c r="I35" s="626"/>
      <c r="J35" s="626"/>
      <c r="K35" s="626"/>
      <c r="L35" s="626"/>
      <c r="M35" s="626"/>
    </row>
  </sheetData>
  <mergeCells count="6">
    <mergeCell ref="C5:G5"/>
    <mergeCell ref="I5:M5"/>
    <mergeCell ref="A34:G34"/>
    <mergeCell ref="A1:M1"/>
    <mergeCell ref="A2:M2"/>
    <mergeCell ref="A3:M3"/>
  </mergeCells>
  <pageMargins left="0.19685039370078741" right="0.31496062992125984" top="0.78740157480314965" bottom="0.23622047244094491" header="0" footer="0"/>
  <pageSetup scale="7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Consolidado Resultados</vt:lpstr>
      <vt:lpstr> Consolidado Balance</vt:lpstr>
      <vt:lpstr>Consolidado Trim Ajustes</vt:lpstr>
      <vt:lpstr>Consolidado Resultados Ajustes</vt:lpstr>
      <vt:lpstr>Consolidado Resultados Orgánico</vt:lpstr>
      <vt:lpstr>FEMCO Comercial</vt:lpstr>
      <vt:lpstr>FEMSA Comercio-Div Proximidad</vt:lpstr>
      <vt:lpstr>FEMSA Comercio-Div Salud</vt:lpstr>
      <vt:lpstr>FEMSA Comercio-Div Combustibles</vt:lpstr>
      <vt:lpstr>Coca-Cola FEMSA</vt:lpstr>
      <vt:lpstr>Otros indicadores</vt:lpstr>
      <vt:lpstr>' Consolidado Balance'!Print_Area</vt:lpstr>
      <vt:lpstr>'Coca-Cola FEMSA'!Print_Area</vt:lpstr>
      <vt:lpstr>'Consolidado Resultados'!Print_Area</vt:lpstr>
      <vt:lpstr>'Consolidado Resultados Ajustes'!Print_Area</vt:lpstr>
      <vt:lpstr>'Consolidado Resultados Orgánico'!Print_Area</vt:lpstr>
      <vt:lpstr>'Consolidado Trim Ajustes'!Print_Area</vt:lpstr>
      <vt:lpstr>'FEMCO Comercial'!Print_Area</vt:lpstr>
      <vt:lpstr>'FEMSA Comercio-Div Combustibles'!Print_Area</vt:lpstr>
      <vt:lpstr>'FEMSA Comercio-Div Proximidad'!Print_Area</vt:lpstr>
      <vt:lpstr>'FEMSA Comercio-Div Salud'!Print_Area</vt:lpstr>
      <vt:lpstr>'Otros indicadores'!Print_Area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Valenzuela Montes Ivonne</dc:creator>
  <cp:lastModifiedBy>Manero Martínez Jose Enrique</cp:lastModifiedBy>
  <cp:lastPrinted>2018-07-23T16:25:31Z</cp:lastPrinted>
  <dcterms:created xsi:type="dcterms:W3CDTF">2018-07-21T01:46:58Z</dcterms:created>
  <dcterms:modified xsi:type="dcterms:W3CDTF">2018-10-26T03:37:51Z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