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drawings/drawing6.xml" ContentType="application/vnd.openxmlformats-officedocument.drawing+xml"/>
  <Override PartName="/xl/drawings/drawing7.xml" ContentType="application/vnd.openxmlformats-officedocument.drawing+xml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4.xml" ContentType="application/vnd.openxmlformats-officedocument.drawing+xml"/>
  <Override PartName="/xl/drawings/drawing5.xml" ContentType="application/vnd.openxmlformats-officedocument.drawing+xml"/>
  <Override PartName="/xl/embeddings/oleObject10.bin" ContentType="application/vnd.openxmlformats-officedocument.oleObject"/>
  <Override PartName="/xl/embeddings/oleObject11.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embeddings/oleObject9.bin" ContentType="application/vnd.openxmlformats-officedocument.oleObject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90" windowWidth="16260" windowHeight="5310" tabRatio="939"/>
  </bookViews>
  <sheets>
    <sheet name="Consolidado Resultados" sheetId="1" r:id="rId1"/>
    <sheet name="Consolidado Resultados Ajustes" sheetId="10" state="hidden" r:id="rId2"/>
    <sheet name="Consolidado Trim Ajustes" sheetId="12" state="hidden" r:id="rId3"/>
    <sheet name="Consolidado Resultados Orgánico" sheetId="14" state="hidden" r:id="rId4"/>
    <sheet name=" Consolidado Balance" sheetId="4" r:id="rId5"/>
    <sheet name="KOF" sheetId="7" r:id="rId6"/>
    <sheet name="OXXO" sheetId="8" r:id="rId7"/>
    <sheet name="Otros indicadores" sheetId="13" r:id="rId8"/>
    <sheet name="Variaciones" sheetId="15" state="hidden" r:id="rId9"/>
  </sheets>
  <externalReferences>
    <externalReference r:id="rId10"/>
    <externalReference r:id="rId11"/>
  </externalReferences>
  <definedNames>
    <definedName name="_xlnm.Print_Area" localSheetId="4">' Consolidado Balance'!$A$1:$I$55</definedName>
    <definedName name="_xlnm.Print_Area" localSheetId="0">'Consolidado Resultados'!$A$1:$O$55</definedName>
    <definedName name="_xlnm.Print_Area" localSheetId="1">'Consolidado Resultados Ajustes'!$A$1:$G$78</definedName>
    <definedName name="_xlnm.Print_Area" localSheetId="3">'Consolidado Resultados Orgánico'!$A$1:$N$14</definedName>
    <definedName name="_xlnm.Print_Area" localSheetId="2">'Consolidado Trim Ajustes'!$A$1:$E$57</definedName>
    <definedName name="_xlnm.Print_Area" localSheetId="5">KOF!$A$1:$O$27</definedName>
    <definedName name="_xlnm.Print_Area" localSheetId="7">'Otros indicadores'!$A$1:$G$17</definedName>
    <definedName name="_xlnm.Print_Area" localSheetId="6">OXXO!$A$1:$M$29</definedName>
    <definedName name="_xlnm.Print_Area" localSheetId="8">Variaciones!$A$1:$V$49</definedName>
  </definedNames>
  <calcPr calcId="125725"/>
</workbook>
</file>

<file path=xl/calcChain.xml><?xml version="1.0" encoding="utf-8"?>
<calcChain xmlns="http://schemas.openxmlformats.org/spreadsheetml/2006/main">
  <c r="C26" i="10"/>
  <c r="C24"/>
  <c r="C28"/>
  <c r="C24" i="12" l="1"/>
  <c r="C22" l="1"/>
  <c r="C25"/>
  <c r="D54" l="1"/>
  <c r="C76" i="10" l="1"/>
  <c r="C74"/>
  <c r="C34"/>
  <c r="C32"/>
  <c r="C31"/>
  <c r="C30"/>
  <c r="C29"/>
  <c r="C22"/>
  <c r="C21"/>
  <c r="C20"/>
  <c r="C19"/>
  <c r="C17"/>
  <c r="C16"/>
  <c r="C14"/>
  <c r="C13"/>
  <c r="C11"/>
  <c r="C25" l="1"/>
  <c r="D26" i="12" l="1"/>
  <c r="C55"/>
  <c r="C53"/>
  <c r="C31"/>
  <c r="C29"/>
  <c r="C28"/>
  <c r="C27"/>
  <c r="C26"/>
  <c r="C20"/>
  <c r="C19"/>
  <c r="C18"/>
  <c r="C17"/>
  <c r="C15"/>
  <c r="C14"/>
  <c r="C12"/>
  <c r="C11"/>
  <c r="C9"/>
  <c r="D32" i="10" l="1"/>
  <c r="F17" i="12" l="1"/>
  <c r="L13" i="14" l="1"/>
  <c r="C33" i="10" l="1"/>
  <c r="C23"/>
  <c r="C27" l="1"/>
  <c r="L11" i="14" l="1"/>
  <c r="L12"/>
  <c r="D13" i="10" l="1"/>
  <c r="M11" i="14" l="1"/>
  <c r="M12" l="1"/>
  <c r="M13"/>
  <c r="E12" l="1"/>
  <c r="E13"/>
  <c r="E11"/>
  <c r="F13" l="1"/>
  <c r="F12"/>
  <c r="F11"/>
  <c r="E31" i="10" l="1"/>
  <c r="E56" i="12" l="1"/>
  <c r="E20" i="10" l="1"/>
  <c r="E77"/>
  <c r="E28"/>
  <c r="E26"/>
  <c r="E24"/>
  <c r="E22"/>
  <c r="E21"/>
  <c r="C18" l="1"/>
  <c r="E13"/>
  <c r="E30"/>
  <c r="C12"/>
  <c r="E12" s="1"/>
  <c r="C73"/>
  <c r="E11"/>
  <c r="J11" i="14" l="1"/>
  <c r="K11" s="1"/>
  <c r="C15" i="10"/>
  <c r="F13"/>
  <c r="F11"/>
  <c r="C75"/>
  <c r="E23"/>
  <c r="N11" i="14" l="1"/>
  <c r="E25" i="10"/>
  <c r="F12"/>
  <c r="E27" l="1"/>
  <c r="E76" l="1"/>
  <c r="E14"/>
  <c r="D52" i="12"/>
  <c r="E74" i="10"/>
  <c r="J13" i="14" l="1"/>
  <c r="N13" s="1"/>
  <c r="D29" i="12"/>
  <c r="F74" i="10"/>
  <c r="F14"/>
  <c r="F15" s="1"/>
  <c r="F76"/>
  <c r="E16"/>
  <c r="K13" i="14" l="1"/>
  <c r="D18" i="10"/>
  <c r="E17"/>
  <c r="D30" i="12"/>
  <c r="E18" i="10" l="1"/>
  <c r="D31" i="12"/>
  <c r="D16" l="1"/>
  <c r="D10"/>
  <c r="D13" l="1"/>
  <c r="D73" i="10" l="1"/>
  <c r="E73" s="1"/>
  <c r="D75"/>
  <c r="E75" s="1"/>
  <c r="E19"/>
  <c r="E29"/>
  <c r="D15"/>
  <c r="E15" s="1"/>
  <c r="F19" l="1"/>
  <c r="F73" s="1"/>
  <c r="F75" s="1"/>
  <c r="J12" i="14" l="1"/>
  <c r="N12" s="1"/>
  <c r="E32" i="10"/>
  <c r="D33"/>
  <c r="K12" i="14" l="1"/>
  <c r="D34" i="10"/>
  <c r="E28" i="12" l="1"/>
  <c r="E12" l="1"/>
  <c r="E14"/>
  <c r="E22"/>
  <c r="E24"/>
  <c r="E53"/>
  <c r="E20" l="1"/>
  <c r="C21"/>
  <c r="C23" s="1"/>
  <c r="E29"/>
  <c r="C16"/>
  <c r="E15"/>
  <c r="E55"/>
  <c r="C52"/>
  <c r="E52" s="1"/>
  <c r="E17"/>
  <c r="E19"/>
  <c r="E25"/>
  <c r="E11"/>
  <c r="E18"/>
  <c r="E21" l="1"/>
  <c r="C13" i="14"/>
  <c r="G13" s="1"/>
  <c r="C12"/>
  <c r="E23" i="12"/>
  <c r="C54"/>
  <c r="E54" s="1"/>
  <c r="C13"/>
  <c r="E13" s="1"/>
  <c r="E16"/>
  <c r="E26" l="1"/>
  <c r="G12" i="14"/>
  <c r="C10" i="12"/>
  <c r="E10" s="1"/>
  <c r="E9"/>
  <c r="C11" i="14" l="1"/>
  <c r="E27" i="12"/>
  <c r="D13" i="14" l="1"/>
  <c r="D11"/>
  <c r="D12"/>
  <c r="G11"/>
  <c r="E34" i="10" l="1"/>
  <c r="E33"/>
  <c r="E31" i="12" l="1"/>
  <c r="C30"/>
  <c r="E30" s="1"/>
</calcChain>
</file>

<file path=xl/comments1.xml><?xml version="1.0" encoding="utf-8"?>
<comments xmlns="http://schemas.openxmlformats.org/spreadsheetml/2006/main">
  <authors>
    <author>1367592</author>
  </authors>
  <commentList>
    <comment ref="E10" authorId="0">
      <text>
        <r>
          <rPr>
            <sz val="8"/>
            <color indexed="81"/>
            <rFont val="Tahoma"/>
            <family val="2"/>
          </rPr>
          <t>Pesos de cierre todos.</t>
        </r>
      </text>
    </comment>
    <comment ref="G10" authorId="0">
      <text>
        <r>
          <rPr>
            <sz val="8"/>
            <color indexed="81"/>
            <rFont val="Tahoma"/>
            <family val="2"/>
          </rPr>
          <t>Pesos de cierre todos.</t>
        </r>
      </text>
    </comment>
  </commentList>
</comments>
</file>

<file path=xl/sharedStrings.xml><?xml version="1.0" encoding="utf-8"?>
<sst xmlns="http://schemas.openxmlformats.org/spreadsheetml/2006/main" count="403" uniqueCount="182">
  <si>
    <t>FEMSA</t>
  </si>
  <si>
    <t>Estado de Resultados Consolidado</t>
  </si>
  <si>
    <t>Millones de pesos</t>
  </si>
  <si>
    <t>Por el tercer trimestre de:</t>
  </si>
  <si>
    <t>% Integral</t>
  </si>
  <si>
    <t>Ingresos Totales</t>
  </si>
  <si>
    <t>Costo de ventas</t>
  </si>
  <si>
    <t>Utilidad bruta</t>
  </si>
  <si>
    <t xml:space="preserve">      Gasto financiero</t>
  </si>
  <si>
    <t xml:space="preserve">      Producto financiero</t>
  </si>
  <si>
    <t xml:space="preserve">  Gasto financiero, neto</t>
  </si>
  <si>
    <t xml:space="preserve">  Fluctuación cambiaria</t>
  </si>
  <si>
    <t xml:space="preserve">  Ganancia / (Pérdida) por posición monetaria</t>
  </si>
  <si>
    <t>ISR</t>
  </si>
  <si>
    <t>Utilidad neta consolidada</t>
  </si>
  <si>
    <t>Participación controladora</t>
  </si>
  <si>
    <t>Participación no controladora</t>
  </si>
  <si>
    <t>Depreciación</t>
  </si>
  <si>
    <t>Inversión en activo fijo</t>
  </si>
  <si>
    <t>Var. p.p.</t>
  </si>
  <si>
    <t xml:space="preserve">   Deuda total = préstamos bancarios C.P. + vencimientos del pasivo L.P. a C.P. + préstamos bancarios L.P.</t>
  </si>
  <si>
    <t>Coca-Cola FEMSA</t>
  </si>
  <si>
    <t>Resultados de Operación</t>
  </si>
  <si>
    <t xml:space="preserve"> </t>
  </si>
  <si>
    <t>Volumen de ventas</t>
  </si>
  <si>
    <t>(Millones de cajas unidad)</t>
  </si>
  <si>
    <t>México y Centro América</t>
  </si>
  <si>
    <t>Sudamérica</t>
  </si>
  <si>
    <t xml:space="preserve">Total </t>
  </si>
  <si>
    <t>México</t>
  </si>
  <si>
    <t>Colombia</t>
  </si>
  <si>
    <t>Venezuela</t>
  </si>
  <si>
    <t>Brasil</t>
  </si>
  <si>
    <t>Argentina</t>
  </si>
  <si>
    <t>FEMSA Comercio</t>
  </si>
  <si>
    <t>Gastos de administración</t>
  </si>
  <si>
    <t>Gastos de venta</t>
  </si>
  <si>
    <t>Información de Tiendas OXXO</t>
  </si>
  <si>
    <t>Tiendas totales</t>
  </si>
  <si>
    <t>Tiendas nuevas</t>
  </si>
  <si>
    <r>
      <t xml:space="preserve">Mismas tiendas: </t>
    </r>
    <r>
      <rPr>
        <vertAlign val="superscript"/>
        <sz val="12"/>
        <color indexed="8"/>
        <rFont val="Arial Narrow"/>
        <family val="2"/>
      </rPr>
      <t>(1)</t>
    </r>
  </si>
  <si>
    <t>Ventas (miles de pesos)</t>
  </si>
  <si>
    <t xml:space="preserve">    Tráfico (miles de transacciones)</t>
  </si>
  <si>
    <t xml:space="preserve">    Ticket (pesos)</t>
  </si>
  <si>
    <r>
      <t>(2)</t>
    </r>
    <r>
      <rPr>
        <sz val="11"/>
        <rFont val="Arial Narrow"/>
        <family val="2"/>
      </rPr>
      <t xml:space="preserve"> Para los últimos doce meses de cada periodo.</t>
    </r>
  </si>
  <si>
    <t>AJUSTES</t>
  </si>
  <si>
    <t>Balance General Consolidado</t>
  </si>
  <si>
    <t>ACTIVOS</t>
  </si>
  <si>
    <t>Efectivo y valores de realización inmediata</t>
  </si>
  <si>
    <t>Cuentas por cobrar</t>
  </si>
  <si>
    <t>Inventarios</t>
  </si>
  <si>
    <t>Otros activos circulantes</t>
  </si>
  <si>
    <t>Total activo circulante</t>
  </si>
  <si>
    <t xml:space="preserve">Inversión en Acciones </t>
  </si>
  <si>
    <t>Propiedad, planta y equipo, neto</t>
  </si>
  <si>
    <t>Otros activos</t>
  </si>
  <si>
    <t>TOTAL ACTIVOS</t>
  </si>
  <si>
    <t>PASIVOS Y CAPITAL CONTABLE</t>
  </si>
  <si>
    <t>Préstamos bancarios C.P.</t>
  </si>
  <si>
    <t>Vencimientos del pasivo L.P. a C.P.</t>
  </si>
  <si>
    <t>Intereses por pagar</t>
  </si>
  <si>
    <t>Pasivo de operación</t>
  </si>
  <si>
    <t>Total pasivo circulante</t>
  </si>
  <si>
    <t xml:space="preserve">Obligaciones laborales </t>
  </si>
  <si>
    <t>Otros pasivos</t>
  </si>
  <si>
    <t>Total pasivos</t>
  </si>
  <si>
    <t>Total capital contable</t>
  </si>
  <si>
    <t>PASIVO Y CAPITAL CONTABLE</t>
  </si>
  <si>
    <r>
      <t>(1)</t>
    </r>
    <r>
      <rPr>
        <sz val="11"/>
        <color indexed="8"/>
        <rFont val="Arial Narrow"/>
        <family val="2"/>
      </rPr>
      <t xml:space="preserve"> Incluye los activos intangibles generados por las adquisiciones.</t>
    </r>
  </si>
  <si>
    <r>
      <t>(2)</t>
    </r>
    <r>
      <rPr>
        <sz val="11"/>
        <rFont val="Arial Narrow"/>
        <family val="2"/>
      </rPr>
      <t xml:space="preserve"> Incluye efecto de derivados de tipo de cambio y tasa de interés relacionados con los pasivos bancarios.</t>
    </r>
  </si>
  <si>
    <t xml:space="preserve">Utilidad neta antes de impuesto a la utilidad </t>
  </si>
  <si>
    <t>Resultado integral de financiamiento</t>
  </si>
  <si>
    <t>Indicador de operación FEMSA</t>
  </si>
  <si>
    <t>Flujo Bruto de Operación</t>
  </si>
  <si>
    <t>FLUJO BRUTO OPERACIÓN y CAPEX</t>
  </si>
  <si>
    <t xml:space="preserve">  Ganancia / (Pérdida) en instrumentos financieros derivados</t>
  </si>
  <si>
    <t>Millions of Pesos</t>
  </si>
  <si>
    <t>Millones de Pesos</t>
  </si>
  <si>
    <t>Participación en los resultados de Heineken</t>
  </si>
  <si>
    <t>Otros gastos (productos) operativos</t>
  </si>
  <si>
    <t xml:space="preserve">Otros gastos (productos) no operativos </t>
  </si>
  <si>
    <t>Utilidad de operación FEMSA</t>
  </si>
  <si>
    <t xml:space="preserve">Utilidad de operación </t>
  </si>
  <si>
    <t>Utilidad de operación</t>
  </si>
  <si>
    <t>Método de participación operativo Ganancia (Pérdida)</t>
  </si>
  <si>
    <t>Otros gastos (productos) operativos, neto</t>
  </si>
  <si>
    <t>Amortización y otras partidas virtuales</t>
  </si>
  <si>
    <r>
      <t>Mezcla de monedas y tasas</t>
    </r>
    <r>
      <rPr>
        <b/>
        <i/>
        <vertAlign val="superscript"/>
        <sz val="10.199999999999999"/>
        <color indexed="8"/>
        <rFont val="Arial Narrow"/>
        <family val="2"/>
      </rPr>
      <t>(2)</t>
    </r>
  </si>
  <si>
    <t>Tasa Promedio</t>
  </si>
  <si>
    <t>Contratado en:</t>
  </si>
  <si>
    <t xml:space="preserve">   Pesos mexicanos</t>
  </si>
  <si>
    <t xml:space="preserve">   Dólares</t>
  </si>
  <si>
    <t xml:space="preserve">   Pesos Colombianos</t>
  </si>
  <si>
    <t xml:space="preserve">   Pesos Argentinos</t>
  </si>
  <si>
    <t xml:space="preserve">   Reales </t>
  </si>
  <si>
    <t>Deuda total</t>
  </si>
  <si>
    <r>
      <t xml:space="preserve">Tasa fija </t>
    </r>
    <r>
      <rPr>
        <vertAlign val="superscript"/>
        <sz val="10.199999999999999"/>
        <rFont val="Arial Narrow"/>
        <family val="2"/>
      </rPr>
      <t>(2)</t>
    </r>
  </si>
  <si>
    <r>
      <t xml:space="preserve">Tasa variable </t>
    </r>
    <r>
      <rPr>
        <vertAlign val="superscript"/>
        <sz val="10.199999999999999"/>
        <rFont val="Arial Narrow"/>
        <family val="2"/>
      </rPr>
      <t>(2)</t>
    </r>
  </si>
  <si>
    <t>% de la Deuda total</t>
  </si>
  <si>
    <t>2018+</t>
  </si>
  <si>
    <t>Vencimientos de la deuda</t>
  </si>
  <si>
    <t>% Crec.</t>
  </si>
  <si>
    <r>
      <t>Activos intangibles</t>
    </r>
    <r>
      <rPr>
        <vertAlign val="superscript"/>
        <sz val="12"/>
        <color indexed="8"/>
        <rFont val="Arial Narrow"/>
        <family val="2"/>
      </rPr>
      <t>(1)</t>
    </r>
  </si>
  <si>
    <r>
      <t>Préstamos Bancarios</t>
    </r>
    <r>
      <rPr>
        <vertAlign val="superscript"/>
        <sz val="12"/>
        <color indexed="8"/>
        <rFont val="Arial Narrow"/>
        <family val="2"/>
      </rPr>
      <t>(2)</t>
    </r>
  </si>
  <si>
    <r>
      <t xml:space="preserve">Otros gastos (productos) operativos, neto </t>
    </r>
    <r>
      <rPr>
        <vertAlign val="superscript"/>
        <sz val="11"/>
        <color indexed="8"/>
        <rFont val="Arial Narrow"/>
        <family val="2"/>
      </rPr>
      <t>(1)</t>
    </r>
  </si>
  <si>
    <r>
      <t xml:space="preserve">Utilidad de operación </t>
    </r>
    <r>
      <rPr>
        <vertAlign val="superscript"/>
        <sz val="11"/>
        <color indexed="8"/>
        <rFont val="Arial Narrow"/>
        <family val="2"/>
      </rPr>
      <t>(2)</t>
    </r>
  </si>
  <si>
    <t>Información Macroeconómica</t>
  </si>
  <si>
    <t>Tipo de Cambio</t>
  </si>
  <si>
    <t>Inflación</t>
  </si>
  <si>
    <t>Por USD</t>
  </si>
  <si>
    <t>Por Peso</t>
  </si>
  <si>
    <t xml:space="preserve">Zona Euro </t>
  </si>
  <si>
    <t>(2)</t>
  </si>
  <si>
    <t>Ajustes</t>
  </si>
  <si>
    <t>2012
IFRS HYP</t>
  </si>
  <si>
    <t>2012
IFRS ajust</t>
  </si>
  <si>
    <t xml:space="preserve">  Ganancia / (Pérdida) por otros gastos financieros, neto</t>
  </si>
  <si>
    <r>
      <t xml:space="preserve">Participación en los resultados de Heineken </t>
    </r>
    <r>
      <rPr>
        <vertAlign val="superscript"/>
        <sz val="11"/>
        <color indexed="8"/>
        <rFont val="Arial Narrow"/>
        <family val="2"/>
      </rPr>
      <t>(3)</t>
    </r>
  </si>
  <si>
    <r>
      <t>Liquidez</t>
    </r>
    <r>
      <rPr>
        <vertAlign val="superscript"/>
        <sz val="12"/>
        <color indexed="8"/>
        <rFont val="Arial Narrow"/>
        <family val="2"/>
      </rPr>
      <t>(4)</t>
    </r>
  </si>
  <si>
    <r>
      <t>Cobertura de intereses</t>
    </r>
    <r>
      <rPr>
        <vertAlign val="superscript"/>
        <sz val="12"/>
        <color indexed="8"/>
        <rFont val="Arial Narrow"/>
        <family val="2"/>
      </rPr>
      <t>(5)</t>
    </r>
  </si>
  <si>
    <r>
      <t>Apalancamiento</t>
    </r>
    <r>
      <rPr>
        <vertAlign val="superscript"/>
        <sz val="12"/>
        <color indexed="8"/>
        <rFont val="Arial Narrow"/>
        <family val="2"/>
      </rPr>
      <t>(6)</t>
    </r>
  </si>
  <si>
    <r>
      <t>Capitalización</t>
    </r>
    <r>
      <rPr>
        <vertAlign val="superscript"/>
        <sz val="12"/>
        <color indexed="8"/>
        <rFont val="Arial Narrow"/>
        <family val="2"/>
      </rPr>
      <t>(7)</t>
    </r>
  </si>
  <si>
    <r>
      <t>(4)</t>
    </r>
    <r>
      <rPr>
        <sz val="11"/>
        <rFont val="Arial Narrow"/>
        <family val="2"/>
      </rPr>
      <t xml:space="preserve"> Total activo circulante / total pasivo circulante.</t>
    </r>
  </si>
  <si>
    <r>
      <t>(5)</t>
    </r>
    <r>
      <rPr>
        <sz val="11"/>
        <rFont val="Arial Narrow"/>
        <family val="2"/>
      </rPr>
      <t xml:space="preserve"> Ut operación + depreciación + amortización y otras partidas virtuales/ gastos financieros, neto.</t>
    </r>
  </si>
  <si>
    <r>
      <t>(6)</t>
    </r>
    <r>
      <rPr>
        <sz val="11"/>
        <rFont val="Arial Narrow"/>
        <family val="2"/>
      </rPr>
      <t xml:space="preserve"> Total pasivos / total capital contable.</t>
    </r>
  </si>
  <si>
    <r>
      <t>(7)</t>
    </r>
    <r>
      <rPr>
        <sz val="11"/>
        <rFont val="Arial Narrow"/>
        <family val="2"/>
      </rPr>
      <t xml:space="preserve"> Deuda total / préstamos bancarios L.P. + capital contable.</t>
    </r>
  </si>
  <si>
    <t>% del Total</t>
  </si>
  <si>
    <r>
      <rPr>
        <vertAlign val="superscript"/>
        <sz val="11"/>
        <color indexed="8"/>
        <rFont val="Arial Narrow"/>
        <family val="2"/>
      </rPr>
      <t>(1)</t>
    </r>
    <r>
      <rPr>
        <sz val="11"/>
        <color indexed="8"/>
        <rFont val="Arial Narrow"/>
        <family val="2"/>
      </rPr>
      <t xml:space="preserve"> Otros gastos (productos) operativos, neto = Otros gastos (Productos) operativos +(-) Metodo de participación operativo.</t>
    </r>
  </si>
  <si>
    <r>
      <rPr>
        <vertAlign val="superscript"/>
        <sz val="11"/>
        <color indexed="8"/>
        <rFont val="Arial Narrow"/>
        <family val="2"/>
      </rPr>
      <t>(2)</t>
    </r>
    <r>
      <rPr>
        <sz val="11"/>
        <color indexed="8"/>
        <rFont val="Arial Narrow"/>
        <family val="2"/>
      </rPr>
      <t xml:space="preserve"> Utilidad de operación = Utilidad bruta - Gastos de administración y venta  - Otros gastos (Productos) operativos, neto.</t>
    </r>
  </si>
  <si>
    <t>Integración Variaciones</t>
  </si>
  <si>
    <t>Acumulado</t>
  </si>
  <si>
    <t xml:space="preserve">Integración variación en millones de Pesos </t>
  </si>
  <si>
    <t xml:space="preserve">Integración variación en % </t>
  </si>
  <si>
    <t>Coca-Cola</t>
  </si>
  <si>
    <t>Otros</t>
  </si>
  <si>
    <t>Consolidado</t>
  </si>
  <si>
    <t>Cerveza</t>
  </si>
  <si>
    <t>Comercio</t>
  </si>
  <si>
    <t xml:space="preserve">  Gastos de administración</t>
  </si>
  <si>
    <t xml:space="preserve">  Gastos de venta</t>
  </si>
  <si>
    <t>Gastos de operación</t>
  </si>
  <si>
    <t xml:space="preserve">Resultado de operación </t>
  </si>
  <si>
    <t>Amortización y otros</t>
  </si>
  <si>
    <t>N.S.</t>
  </si>
  <si>
    <t>EBITDA</t>
  </si>
  <si>
    <t>Integración variación en %</t>
  </si>
  <si>
    <t>Logística</t>
  </si>
  <si>
    <t>Empaques</t>
  </si>
  <si>
    <t>Resultado de operación</t>
  </si>
  <si>
    <t>% Inc.</t>
  </si>
  <si>
    <r>
      <t>2012</t>
    </r>
    <r>
      <rPr>
        <b/>
        <vertAlign val="superscript"/>
        <sz val="10.1"/>
        <color indexed="8"/>
        <rFont val="Arial Narrow"/>
        <family val="2"/>
      </rPr>
      <t xml:space="preserve"> (A)</t>
    </r>
  </si>
  <si>
    <r>
      <t>% Org.</t>
    </r>
    <r>
      <rPr>
        <b/>
        <vertAlign val="superscript"/>
        <sz val="10.1"/>
        <color indexed="8"/>
        <rFont val="Arial Narrow"/>
        <family val="2"/>
      </rPr>
      <t>(B)</t>
    </r>
  </si>
  <si>
    <t>Razones Financieras</t>
  </si>
  <si>
    <t>Flujo Bruto de Operación y CAPEX</t>
  </si>
  <si>
    <t>Dic-11</t>
  </si>
  <si>
    <r>
      <rPr>
        <vertAlign val="superscript"/>
        <sz val="11"/>
        <rFont val="Arial Narrow"/>
        <family val="2"/>
      </rPr>
      <t>(B)</t>
    </r>
    <r>
      <rPr>
        <b/>
        <sz val="11"/>
        <rFont val="Arial Narrow"/>
        <family val="2"/>
      </rPr>
      <t xml:space="preserve"> % </t>
    </r>
    <r>
      <rPr>
        <sz val="11"/>
        <rFont val="Arial Narrow"/>
        <family val="2"/>
      </rPr>
      <t>Org. representa la variación en una medición dada excluyendo los efectos de fusiones, adquisiciones y desinversiones. Creemos que esta medida, nos permite ofrecer a los inversionistas y otros participantes del mercado una mejor representación del comportamiento de nuestro negocio. En la preparación de esta medida, la administración ha usado su mejor juicio, estimados y supuestos para mantener la comparabilidad .</t>
    </r>
  </si>
  <si>
    <r>
      <rPr>
        <vertAlign val="superscript"/>
        <sz val="11"/>
        <rFont val="Arial Narrow"/>
        <family val="2"/>
      </rPr>
      <t>(B)</t>
    </r>
    <r>
      <rPr>
        <b/>
        <sz val="11"/>
        <rFont val="Arial Narrow"/>
        <family val="2"/>
      </rPr>
      <t xml:space="preserve"> % </t>
    </r>
    <r>
      <rPr>
        <sz val="11"/>
        <rFont val="Arial Narrow"/>
        <family val="2"/>
      </rPr>
      <t>Org. representa la variación en una medición dada excluyendo los efectos de fusiones, adquisiciones y desinversiones. Creemos que esta medida, nos permite ofrecer a los inversionistas y otros participantes del mercado una mejor representación del comportamiento de nuestro negocio. En la preparación de esta medida, la administración ha usado su mejor juicio, estimados y supuestos para mantener la comparabilidad.</t>
    </r>
  </si>
  <si>
    <r>
      <rPr>
        <vertAlign val="superscript"/>
        <sz val="11"/>
        <rFont val="Arial Narrow"/>
        <family val="2"/>
      </rPr>
      <t xml:space="preserve">(3) </t>
    </r>
    <r>
      <rPr>
        <sz val="11"/>
        <rFont val="Arial Narrow"/>
        <family val="2"/>
      </rPr>
      <t>Representa el método de participación en los resultados de Heineken, neto.</t>
    </r>
  </si>
  <si>
    <t>Sep-12</t>
  </si>
  <si>
    <t>Al 30 de Septiembre del 2012</t>
  </si>
  <si>
    <t>Por los primeros nueve meses de:</t>
  </si>
  <si>
    <t>3Q 2012 Hyp</t>
  </si>
  <si>
    <t>3Q 2012 Final</t>
  </si>
  <si>
    <t>Por los nueve meses de:</t>
  </si>
  <si>
    <t>3T 2012</t>
  </si>
  <si>
    <r>
      <t xml:space="preserve">Septiembre 12 </t>
    </r>
    <r>
      <rPr>
        <b/>
        <sz val="10.199999999999999"/>
        <color theme="0"/>
        <rFont val="Arial Narrow"/>
        <family val="2"/>
      </rPr>
      <t>-</t>
    </r>
  </si>
  <si>
    <t>Sep-11</t>
  </si>
  <si>
    <t>III Trimestre</t>
  </si>
  <si>
    <t xml:space="preserve">  Producto financiero</t>
  </si>
  <si>
    <t xml:space="preserve">  Gasto financiero</t>
  </si>
  <si>
    <t xml:space="preserve">  (Ganancia) Pérdida por fluctuación cambiaria</t>
  </si>
  <si>
    <t xml:space="preserve">  (Ganancia) / Pérdida por posición monetaria</t>
  </si>
  <si>
    <r>
      <t xml:space="preserve">  (Ganancia) / Pérdida en instrumentos financieros derivados</t>
    </r>
    <r>
      <rPr>
        <vertAlign val="superscript"/>
        <sz val="11"/>
        <color indexed="8"/>
        <rFont val="Arial Narrow"/>
        <family val="2"/>
      </rPr>
      <t>(3)</t>
    </r>
  </si>
  <si>
    <t xml:space="preserve">  Otros gastos (productos) financieros, neto</t>
  </si>
  <si>
    <r>
      <rPr>
        <vertAlign val="superscript"/>
        <sz val="11"/>
        <color indexed="8"/>
        <rFont val="Arial Narrow"/>
        <family val="2"/>
      </rPr>
      <t xml:space="preserve">(A) </t>
    </r>
    <r>
      <rPr>
        <sz val="11"/>
        <color indexed="8"/>
        <rFont val="Arial Narrow"/>
        <family val="2"/>
      </rPr>
      <t xml:space="preserve"> Se incorporan las divisiones de bebidas de Grupo Tampico, CIMSA y FOQUE a las operaciones de Coca-Cola FEMSA a partir de Octubre 2011, Diciembre 2011 y Mayo 2012, respectivamente.</t>
    </r>
  </si>
  <si>
    <r>
      <rPr>
        <vertAlign val="superscript"/>
        <sz val="11"/>
        <rFont val="Arial Narrow"/>
        <family val="2"/>
      </rPr>
      <t>(A)</t>
    </r>
    <r>
      <rPr>
        <sz val="11"/>
        <rFont val="Arial Narrow"/>
        <family val="2"/>
      </rPr>
      <t xml:space="preserve"> Se incorporan las divisiones de bebidas de Grupo Tampico, CIMSA y FOQUE a las operaciones de Coca-Cola FEMSA a partir de Octubre 2011, Diciembre 2011 y Mayo 2012, respectivamente.</t>
    </r>
  </si>
  <si>
    <r>
      <t>(1)</t>
    </r>
    <r>
      <rPr>
        <sz val="11"/>
        <rFont val="Arial Narrow"/>
        <family val="2"/>
      </rPr>
      <t xml:space="preserve"> Información promedio mensual por tienda, considerando las mismas tiendas con más de doce meses de operación.</t>
    </r>
  </si>
  <si>
    <r>
      <t xml:space="preserve">12M </t>
    </r>
    <r>
      <rPr>
        <b/>
        <vertAlign val="superscript"/>
        <sz val="12"/>
        <rFont val="Arial Narrow"/>
        <family val="2"/>
      </rPr>
      <t>(</t>
    </r>
    <r>
      <rPr>
        <b/>
        <vertAlign val="superscript"/>
        <sz val="10.199999999999999"/>
        <rFont val="Arial Narrow"/>
        <family val="2"/>
      </rPr>
      <t>1)</t>
    </r>
  </si>
  <si>
    <r>
      <rPr>
        <vertAlign val="superscript"/>
        <sz val="11"/>
        <color indexed="8"/>
        <rFont val="Arial Narrow"/>
        <family val="2"/>
      </rPr>
      <t>(</t>
    </r>
    <r>
      <rPr>
        <vertAlign val="superscript"/>
        <sz val="9.35"/>
        <color indexed="8"/>
        <rFont val="Arial Narrow"/>
        <family val="2"/>
      </rPr>
      <t>1)</t>
    </r>
    <r>
      <rPr>
        <sz val="11"/>
        <color indexed="8"/>
        <rFont val="Arial Narrow"/>
        <family val="2"/>
      </rPr>
      <t xml:space="preserve"> 12M = últimos doce meses. </t>
    </r>
  </si>
  <si>
    <t>Gastos de Financiamiento, neto</t>
  </si>
  <si>
    <t>N.A.</t>
  </si>
  <si>
    <t>Utilidad neta antes de impuesto a la utilidad y de Método Participación HKN</t>
  </si>
</sst>
</file>

<file path=xl/styles.xml><?xml version="1.0" encoding="utf-8"?>
<styleSheet xmlns="http://schemas.openxmlformats.org/spreadsheetml/2006/main">
  <numFmts count="14"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  <numFmt numFmtId="166" formatCode="_(* #,##0.0_);_(* \(#,##0.0\);_(* &quot;-&quot;??_);_(@_)"/>
    <numFmt numFmtId="167" formatCode="0.0%"/>
    <numFmt numFmtId="168" formatCode="_(* #,##0.0000_);_(* \(#,##0.0000\);_(* &quot;-&quot;??_);_(@_)"/>
    <numFmt numFmtId="169" formatCode="0.0"/>
    <numFmt numFmtId="170" formatCode="_(* ###0_);_(* \(###0\);_(* &quot;-&quot;??_);_(@_)"/>
    <numFmt numFmtId="172" formatCode="#,##0.0_);\(#,##0.0\)"/>
    <numFmt numFmtId="173" formatCode="#,##0_);\(#,##0\)"/>
    <numFmt numFmtId="174" formatCode="_-* #,##0.0_-;\-* #,##0.0_-;_-* &quot;-&quot;??_-;_-@_-"/>
    <numFmt numFmtId="175" formatCode="&quot;N$&quot;#,##0_);[Red]\(&quot;N$&quot;#,##0\)"/>
    <numFmt numFmtId="176" formatCode="&quot;$&quot;#,##0.00_);[Red]\(&quot;$&quot;#,##0.00\)"/>
    <numFmt numFmtId="178" formatCode="mmmm\-yy"/>
  </numFmts>
  <fonts count="56">
    <font>
      <sz val="10"/>
      <name val="Arial"/>
    </font>
    <font>
      <b/>
      <sz val="14"/>
      <color indexed="8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indexed="8"/>
      <name val="Arial Narrow"/>
      <family val="2"/>
    </font>
    <font>
      <b/>
      <sz val="14"/>
      <color indexed="16"/>
      <name val="Arial Narrow"/>
      <family val="2"/>
    </font>
    <font>
      <b/>
      <sz val="14"/>
      <color theme="0"/>
      <name val="Arial Narrow"/>
      <family val="2"/>
    </font>
    <font>
      <sz val="10"/>
      <name val="Arial"/>
      <family val="2"/>
    </font>
    <font>
      <sz val="10"/>
      <name val="MS Sans Serif"/>
      <family val="2"/>
    </font>
    <font>
      <b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sz val="12"/>
      <color indexed="8"/>
      <name val="Arial Narrow"/>
      <family val="2"/>
    </font>
    <font>
      <sz val="12"/>
      <color indexed="9"/>
      <name val="Arial Narrow"/>
      <family val="2"/>
    </font>
    <font>
      <vertAlign val="superscript"/>
      <sz val="12"/>
      <color indexed="8"/>
      <name val="Arial Narrow"/>
      <family val="2"/>
    </font>
    <font>
      <b/>
      <sz val="12"/>
      <color theme="0"/>
      <name val="Arial Narrow"/>
      <family val="2"/>
    </font>
    <font>
      <vertAlign val="superscript"/>
      <sz val="11"/>
      <name val="Arial Narrow"/>
      <family val="2"/>
    </font>
    <font>
      <sz val="11"/>
      <name val="Arial Narrow"/>
      <family val="2"/>
    </font>
    <font>
      <sz val="12"/>
      <color indexed="12"/>
      <name val="Arial Narrow"/>
      <family val="2"/>
    </font>
    <font>
      <b/>
      <sz val="12"/>
      <color rgb="FFFF0000"/>
      <name val="Arial Narrow"/>
      <family val="2"/>
    </font>
    <font>
      <sz val="12"/>
      <color theme="0"/>
      <name val="Arial Narrow"/>
      <family val="2"/>
    </font>
    <font>
      <vertAlign val="superscript"/>
      <sz val="10"/>
      <color indexed="8"/>
      <name val="Arial Narrow"/>
      <family val="2"/>
    </font>
    <font>
      <sz val="12"/>
      <color indexed="10"/>
      <name val="Arial Narrow"/>
      <family val="2"/>
    </font>
    <font>
      <b/>
      <sz val="12"/>
      <color indexed="9"/>
      <name val="Arial Narrow"/>
      <family val="2"/>
    </font>
    <font>
      <b/>
      <sz val="11"/>
      <name val="Arial Narrow"/>
      <family val="2"/>
    </font>
    <font>
      <sz val="10"/>
      <name val="MS Sans"/>
    </font>
    <font>
      <sz val="14"/>
      <color indexed="16"/>
      <name val="Arial"/>
      <family val="2"/>
    </font>
    <font>
      <b/>
      <sz val="12"/>
      <color indexed="10"/>
      <name val="Arial Narrow"/>
      <family val="2"/>
    </font>
    <font>
      <vertAlign val="superscript"/>
      <sz val="11"/>
      <color indexed="8"/>
      <name val="Arial Narrow"/>
      <family val="2"/>
    </font>
    <font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i/>
      <sz val="12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2"/>
      <color theme="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i/>
      <vertAlign val="superscript"/>
      <sz val="10.199999999999999"/>
      <color indexed="8"/>
      <name val="Arial Narrow"/>
      <family val="2"/>
    </font>
    <font>
      <vertAlign val="superscript"/>
      <sz val="10.199999999999999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color indexed="8"/>
      <name val="Arial Narrow"/>
      <family val="2"/>
    </font>
    <font>
      <sz val="11"/>
      <name val="Arial Narrow"/>
      <family val="2"/>
    </font>
    <font>
      <b/>
      <sz val="14"/>
      <name val="Arial Narrow"/>
      <family val="2"/>
    </font>
    <font>
      <b/>
      <sz val="10.199999999999999"/>
      <color theme="0"/>
      <name val="Arial Narrow"/>
      <family val="2"/>
    </font>
    <font>
      <sz val="8"/>
      <color indexed="81"/>
      <name val="Tahoma"/>
      <family val="2"/>
    </font>
    <font>
      <b/>
      <sz val="12"/>
      <color rgb="FFFF0000"/>
      <name val="Arial Narrow"/>
      <family val="2"/>
    </font>
    <font>
      <b/>
      <sz val="12"/>
      <color theme="0"/>
      <name val="Arial Narrow"/>
      <family val="2"/>
    </font>
    <font>
      <vertAlign val="superscript"/>
      <sz val="12"/>
      <name val="Arial Narrow"/>
      <family val="2"/>
    </font>
    <font>
      <b/>
      <sz val="16"/>
      <name val="Arial Narrow"/>
      <family val="2"/>
    </font>
    <font>
      <sz val="12"/>
      <color indexed="8"/>
      <name val="Arial Narrow"/>
      <family val="2"/>
    </font>
    <font>
      <b/>
      <vertAlign val="superscript"/>
      <sz val="10.1"/>
      <color indexed="8"/>
      <name val="Arial Narrow"/>
      <family val="2"/>
    </font>
    <font>
      <sz val="14"/>
      <color theme="0"/>
      <name val="Arial"/>
      <family val="2"/>
    </font>
    <font>
      <b/>
      <i/>
      <sz val="11"/>
      <color theme="0"/>
      <name val="Arial Narrow"/>
      <family val="2"/>
    </font>
    <font>
      <vertAlign val="superscript"/>
      <sz val="9.35"/>
      <color indexed="8"/>
      <name val="Arial Narrow"/>
      <family val="2"/>
    </font>
    <font>
      <b/>
      <vertAlign val="superscript"/>
      <sz val="10.199999999999999"/>
      <name val="Arial Narrow"/>
      <family val="2"/>
    </font>
    <font>
      <b/>
      <vertAlign val="superscript"/>
      <sz val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40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4" fontId="24" fillId="0" borderId="0" applyFont="0" applyFill="0" applyBorder="0" applyAlignment="0" applyProtection="0"/>
    <xf numFmtId="175" fontId="8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7" fillId="0" borderId="0"/>
  </cellStyleXfs>
  <cellXfs count="502">
    <xf numFmtId="0" fontId="0" fillId="0" borderId="0" xfId="0"/>
    <xf numFmtId="0" fontId="2" fillId="2" borderId="0" xfId="0" applyFont="1" applyFill="1" applyBorder="1"/>
    <xf numFmtId="0" fontId="3" fillId="2" borderId="0" xfId="0" applyFont="1" applyFill="1"/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Continuous"/>
    </xf>
    <xf numFmtId="0" fontId="3" fillId="2" borderId="0" xfId="0" applyFont="1" applyFill="1" applyAlignment="1">
      <alignment horizontal="centerContinuous"/>
    </xf>
    <xf numFmtId="0" fontId="3" fillId="2" borderId="0" xfId="0" applyFont="1" applyFill="1" applyBorder="1"/>
    <xf numFmtId="0" fontId="2" fillId="2" borderId="0" xfId="0" applyFont="1" applyFill="1" applyAlignment="1">
      <alignment horizontal="centerContinuous" vertical="center"/>
    </xf>
    <xf numFmtId="0" fontId="2" fillId="2" borderId="0" xfId="0" applyFont="1" applyFill="1" applyBorder="1" applyAlignment="1">
      <alignment horizontal="centerContinuous" vertical="center"/>
    </xf>
    <xf numFmtId="164" fontId="4" fillId="2" borderId="0" xfId="0" applyNumberFormat="1" applyFont="1" applyFill="1" applyBorder="1" applyAlignment="1">
      <alignment horizontal="centerContinuous" vertical="center"/>
    </xf>
    <xf numFmtId="166" fontId="4" fillId="2" borderId="0" xfId="1" applyNumberFormat="1" applyFont="1" applyFill="1" applyBorder="1" applyAlignment="1">
      <alignment horizontal="centerContinuous" vertical="center"/>
    </xf>
    <xf numFmtId="0" fontId="2" fillId="2" borderId="0" xfId="3" quotePrefix="1" applyFont="1" applyFill="1" applyBorder="1" applyAlignment="1">
      <alignment horizontal="left"/>
    </xf>
    <xf numFmtId="0" fontId="2" fillId="2" borderId="0" xfId="0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center"/>
    </xf>
    <xf numFmtId="0" fontId="2" fillId="2" borderId="1" xfId="3" applyFont="1" applyFill="1" applyBorder="1" applyAlignment="1">
      <alignment horizontal="left"/>
    </xf>
    <xf numFmtId="0" fontId="2" fillId="2" borderId="0" xfId="3" applyFont="1" applyFill="1" applyBorder="1" applyAlignment="1">
      <alignment horizontal="left"/>
    </xf>
    <xf numFmtId="0" fontId="4" fillId="2" borderId="2" xfId="0" applyFont="1" applyFill="1" applyBorder="1" applyAlignment="1">
      <alignment horizontal="right"/>
    </xf>
    <xf numFmtId="0" fontId="9" fillId="2" borderId="2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10" fillId="2" borderId="0" xfId="0" applyFont="1" applyFill="1" applyBorder="1"/>
    <xf numFmtId="164" fontId="3" fillId="2" borderId="0" xfId="0" applyNumberFormat="1" applyFont="1" applyFill="1"/>
    <xf numFmtId="0" fontId="11" fillId="2" borderId="0" xfId="0" quotePrefix="1" applyFont="1" applyFill="1" applyBorder="1" applyAlignment="1">
      <alignment horizontal="left"/>
    </xf>
    <xf numFmtId="164" fontId="4" fillId="2" borderId="0" xfId="1" quotePrefix="1" applyNumberFormat="1" applyFont="1" applyFill="1" applyBorder="1" applyAlignment="1">
      <alignment horizontal="left"/>
    </xf>
    <xf numFmtId="166" fontId="11" fillId="2" borderId="0" xfId="1" applyNumberFormat="1" applyFont="1" applyFill="1" applyBorder="1"/>
    <xf numFmtId="166" fontId="4" fillId="2" borderId="0" xfId="1" applyNumberFormat="1" applyFont="1" applyFill="1" applyBorder="1"/>
    <xf numFmtId="0" fontId="11" fillId="2" borderId="0" xfId="0" applyFont="1" applyFill="1" applyBorder="1"/>
    <xf numFmtId="164" fontId="11" fillId="2" borderId="0" xfId="1" applyNumberFormat="1" applyFont="1" applyFill="1" applyBorder="1"/>
    <xf numFmtId="0" fontId="11" fillId="2" borderId="1" xfId="0" quotePrefix="1" applyFont="1" applyFill="1" applyBorder="1" applyAlignment="1">
      <alignment horizontal="left"/>
    </xf>
    <xf numFmtId="164" fontId="4" fillId="2" borderId="1" xfId="1" quotePrefix="1" applyNumberFormat="1" applyFont="1" applyFill="1" applyBorder="1" applyAlignment="1">
      <alignment horizontal="left"/>
    </xf>
    <xf numFmtId="166" fontId="11" fillId="2" borderId="1" xfId="1" applyNumberFormat="1" applyFont="1" applyFill="1" applyBorder="1"/>
    <xf numFmtId="166" fontId="11" fillId="2" borderId="0" xfId="1" applyNumberFormat="1" applyFont="1" applyFill="1"/>
    <xf numFmtId="164" fontId="2" fillId="2" borderId="0" xfId="1" applyNumberFormat="1" applyFont="1" applyFill="1" applyBorder="1"/>
    <xf numFmtId="166" fontId="3" fillId="2" borderId="0" xfId="1" applyNumberFormat="1" applyFont="1" applyFill="1" applyBorder="1"/>
    <xf numFmtId="166" fontId="3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Border="1"/>
    <xf numFmtId="166" fontId="11" fillId="2" borderId="0" xfId="1" applyNumberFormat="1" applyFont="1" applyFill="1" applyBorder="1" applyAlignment="1">
      <alignment horizontal="right"/>
    </xf>
    <xf numFmtId="0" fontId="11" fillId="2" borderId="1" xfId="0" applyFont="1" applyFill="1" applyBorder="1"/>
    <xf numFmtId="166" fontId="3" fillId="2" borderId="1" xfId="1" applyNumberFormat="1" applyFont="1" applyFill="1" applyBorder="1"/>
    <xf numFmtId="166" fontId="3" fillId="2" borderId="1" xfId="1" applyNumberFormat="1" applyFont="1" applyFill="1" applyBorder="1" applyAlignment="1">
      <alignment horizontal="right"/>
    </xf>
    <xf numFmtId="166" fontId="11" fillId="2" borderId="1" xfId="1" applyNumberFormat="1" applyFont="1" applyFill="1" applyBorder="1" applyAlignment="1">
      <alignment horizontal="right"/>
    </xf>
    <xf numFmtId="164" fontId="2" fillId="2" borderId="2" xfId="1" applyNumberFormat="1" applyFont="1" applyFill="1" applyBorder="1"/>
    <xf numFmtId="166" fontId="12" fillId="2" borderId="0" xfId="1" applyNumberFormat="1" applyFont="1" applyFill="1" applyBorder="1"/>
    <xf numFmtId="164" fontId="2" fillId="2" borderId="1" xfId="1" applyNumberFormat="1" applyFont="1" applyFill="1" applyBorder="1"/>
    <xf numFmtId="164" fontId="11" fillId="2" borderId="0" xfId="1" applyNumberFormat="1" applyFont="1" applyFill="1" applyBorder="1" applyAlignment="1">
      <alignment horizontal="right"/>
    </xf>
    <xf numFmtId="0" fontId="3" fillId="2" borderId="0" xfId="1" applyNumberFormat="1" applyFont="1" applyFill="1" applyBorder="1"/>
    <xf numFmtId="164" fontId="3" fillId="2" borderId="0" xfId="1" applyNumberFormat="1" applyFont="1" applyFill="1" applyBorder="1"/>
    <xf numFmtId="0" fontId="11" fillId="2" borderId="2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166" fontId="3" fillId="2" borderId="2" xfId="1" applyNumberFormat="1" applyFont="1" applyFill="1" applyBorder="1"/>
    <xf numFmtId="0" fontId="11" fillId="2" borderId="1" xfId="0" applyFont="1" applyFill="1" applyBorder="1" applyAlignment="1">
      <alignment horizontal="left"/>
    </xf>
    <xf numFmtId="164" fontId="2" fillId="2" borderId="1" xfId="1" quotePrefix="1" applyNumberFormat="1" applyFont="1" applyFill="1" applyBorder="1" applyAlignment="1">
      <alignment horizontal="left"/>
    </xf>
    <xf numFmtId="164" fontId="3" fillId="2" borderId="1" xfId="1" quotePrefix="1" applyNumberFormat="1" applyFont="1" applyFill="1" applyBorder="1" applyAlignment="1">
      <alignment horizontal="left"/>
    </xf>
    <xf numFmtId="164" fontId="2" fillId="2" borderId="0" xfId="1" quotePrefix="1" applyNumberFormat="1" applyFont="1" applyFill="1" applyBorder="1" applyAlignment="1">
      <alignment horizontal="left"/>
    </xf>
    <xf numFmtId="165" fontId="3" fillId="2" borderId="0" xfId="1" quotePrefix="1" applyNumberFormat="1" applyFont="1" applyFill="1" applyBorder="1" applyAlignment="1">
      <alignment horizontal="left"/>
    </xf>
    <xf numFmtId="164" fontId="3" fillId="2" borderId="0" xfId="1" quotePrefix="1" applyNumberFormat="1" applyFont="1" applyFill="1" applyBorder="1" applyAlignment="1">
      <alignment horizontal="left"/>
    </xf>
    <xf numFmtId="164" fontId="4" fillId="2" borderId="0" xfId="0" applyNumberFormat="1" applyFont="1" applyFill="1" applyBorder="1" applyAlignment="1">
      <alignment horizontal="center"/>
    </xf>
    <xf numFmtId="9" fontId="3" fillId="2" borderId="0" xfId="2" quotePrefix="1" applyFont="1" applyFill="1" applyBorder="1" applyAlignment="1">
      <alignment horizontal="left"/>
    </xf>
    <xf numFmtId="166" fontId="2" fillId="3" borderId="0" xfId="1" applyNumberFormat="1" applyFont="1" applyFill="1" applyBorder="1"/>
    <xf numFmtId="164" fontId="3" fillId="2" borderId="1" xfId="1" applyNumberFormat="1" applyFont="1" applyFill="1" applyBorder="1"/>
    <xf numFmtId="9" fontId="14" fillId="2" borderId="0" xfId="2" applyFont="1" applyFill="1" applyBorder="1"/>
    <xf numFmtId="164" fontId="4" fillId="2" borderId="0" xfId="1" applyNumberFormat="1" applyFont="1" applyFill="1" applyBorder="1"/>
    <xf numFmtId="0" fontId="15" fillId="2" borderId="0" xfId="0" applyFont="1" applyFill="1"/>
    <xf numFmtId="167" fontId="4" fillId="2" borderId="0" xfId="2" applyNumberFormat="1" applyFont="1" applyFill="1" applyBorder="1"/>
    <xf numFmtId="167" fontId="11" fillId="2" borderId="0" xfId="2" applyNumberFormat="1" applyFont="1" applyFill="1" applyBorder="1"/>
    <xf numFmtId="167" fontId="2" fillId="2" borderId="0" xfId="2" applyNumberFormat="1" applyFont="1" applyFill="1"/>
    <xf numFmtId="167" fontId="4" fillId="2" borderId="0" xfId="2" applyNumberFormat="1" applyFont="1" applyFill="1" applyBorder="1" applyAlignment="1"/>
    <xf numFmtId="0" fontId="17" fillId="2" borderId="0" xfId="0" applyFont="1" applyFill="1" applyBorder="1"/>
    <xf numFmtId="0" fontId="4" fillId="2" borderId="0" xfId="0" applyFont="1" applyFill="1" applyBorder="1" applyAlignment="1"/>
    <xf numFmtId="0" fontId="10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11" fillId="2" borderId="1" xfId="0" applyFont="1" applyFill="1" applyBorder="1" applyAlignment="1">
      <alignment horizontal="right"/>
    </xf>
    <xf numFmtId="0" fontId="4" fillId="2" borderId="0" xfId="0" applyFont="1" applyFill="1" applyBorder="1"/>
    <xf numFmtId="0" fontId="2" fillId="2" borderId="0" xfId="0" applyFont="1" applyFill="1" applyBorder="1" applyAlignment="1">
      <alignment horizontal="right"/>
    </xf>
    <xf numFmtId="169" fontId="3" fillId="2" borderId="0" xfId="0" applyNumberFormat="1" applyFont="1" applyFill="1"/>
    <xf numFmtId="0" fontId="4" fillId="2" borderId="0" xfId="0" quotePrefix="1" applyFont="1" applyFill="1" applyBorder="1" applyAlignment="1">
      <alignment horizontal="right"/>
    </xf>
    <xf numFmtId="0" fontId="11" fillId="2" borderId="0" xfId="0" applyFont="1" applyFill="1"/>
    <xf numFmtId="164" fontId="2" fillId="2" borderId="0" xfId="1" applyNumberFormat="1" applyFont="1" applyFill="1" applyBorder="1" applyAlignment="1">
      <alignment horizontal="right"/>
    </xf>
    <xf numFmtId="164" fontId="3" fillId="2" borderId="0" xfId="0" applyNumberFormat="1" applyFont="1" applyFill="1" applyBorder="1"/>
    <xf numFmtId="0" fontId="11" fillId="2" borderId="3" xfId="0" applyFont="1" applyFill="1" applyBorder="1"/>
    <xf numFmtId="164" fontId="2" fillId="2" borderId="3" xfId="1" applyNumberFormat="1" applyFont="1" applyFill="1" applyBorder="1" applyAlignment="1">
      <alignment horizontal="right"/>
    </xf>
    <xf numFmtId="169" fontId="3" fillId="2" borderId="3" xfId="0" applyNumberFormat="1" applyFont="1" applyFill="1" applyBorder="1"/>
    <xf numFmtId="0" fontId="3" fillId="2" borderId="1" xfId="0" applyFont="1" applyFill="1" applyBorder="1"/>
    <xf numFmtId="164" fontId="2" fillId="3" borderId="1" xfId="1" applyNumberFormat="1" applyFont="1" applyFill="1" applyBorder="1" applyAlignment="1">
      <alignment horizontal="right"/>
    </xf>
    <xf numFmtId="166" fontId="14" fillId="2" borderId="0" xfId="1" applyNumberFormat="1" applyFont="1" applyFill="1" applyBorder="1" applyAlignment="1">
      <alignment horizontal="right"/>
    </xf>
    <xf numFmtId="0" fontId="19" fillId="2" borderId="0" xfId="0" applyFont="1" applyFill="1"/>
    <xf numFmtId="164" fontId="18" fillId="2" borderId="0" xfId="1" applyNumberFormat="1" applyFont="1" applyFill="1" applyBorder="1" applyAlignment="1">
      <alignment horizontal="right"/>
    </xf>
    <xf numFmtId="0" fontId="14" fillId="2" borderId="0" xfId="0" applyFont="1" applyFill="1"/>
    <xf numFmtId="0" fontId="14" fillId="2" borderId="0" xfId="0" applyFont="1" applyFill="1" applyBorder="1"/>
    <xf numFmtId="170" fontId="4" fillId="2" borderId="2" xfId="0" applyNumberFormat="1" applyFont="1" applyFill="1" applyBorder="1" applyAlignment="1">
      <alignment horizontal="right"/>
    </xf>
    <xf numFmtId="0" fontId="3" fillId="2" borderId="2" xfId="0" applyFont="1" applyFill="1" applyBorder="1"/>
    <xf numFmtId="0" fontId="4" fillId="2" borderId="2" xfId="0" applyFont="1" applyFill="1" applyBorder="1" applyAlignment="1">
      <alignment horizontal="center"/>
    </xf>
    <xf numFmtId="165" fontId="4" fillId="2" borderId="0" xfId="1" applyFont="1" applyFill="1" applyAlignment="1">
      <alignment horizontal="center"/>
    </xf>
    <xf numFmtId="165" fontId="11" fillId="2" borderId="0" xfId="1" applyNumberFormat="1" applyFont="1" applyFill="1" applyAlignment="1">
      <alignment horizontal="center"/>
    </xf>
    <xf numFmtId="165" fontId="4" fillId="2" borderId="0" xfId="1" applyNumberFormat="1" applyFont="1" applyFill="1" applyBorder="1" applyAlignment="1">
      <alignment horizontal="center"/>
    </xf>
    <xf numFmtId="165" fontId="4" fillId="2" borderId="0" xfId="1" applyNumberFormat="1" applyFont="1" applyFill="1" applyAlignment="1">
      <alignment horizontal="center"/>
    </xf>
    <xf numFmtId="165" fontId="4" fillId="2" borderId="0" xfId="1" applyFont="1" applyFill="1" applyAlignment="1">
      <alignment horizontal="right"/>
    </xf>
    <xf numFmtId="10" fontId="4" fillId="2" borderId="1" xfId="2" applyNumberFormat="1" applyFont="1" applyFill="1" applyBorder="1" applyAlignment="1">
      <alignment horizontal="right"/>
    </xf>
    <xf numFmtId="165" fontId="11" fillId="2" borderId="1" xfId="1" applyNumberFormat="1" applyFont="1" applyFill="1" applyBorder="1" applyAlignment="1">
      <alignment horizontal="center"/>
    </xf>
    <xf numFmtId="10" fontId="4" fillId="2" borderId="0" xfId="2" applyNumberFormat="1" applyFont="1" applyFill="1" applyBorder="1" applyAlignment="1">
      <alignment horizontal="right"/>
    </xf>
    <xf numFmtId="165" fontId="11" fillId="2" borderId="0" xfId="1" applyNumberFormat="1" applyFont="1" applyFill="1" applyBorder="1" applyAlignment="1">
      <alignment horizontal="center"/>
    </xf>
    <xf numFmtId="0" fontId="20" fillId="3" borderId="0" xfId="0" applyFont="1" applyFill="1" applyBorder="1"/>
    <xf numFmtId="0" fontId="3" fillId="3" borderId="0" xfId="0" applyFont="1" applyFill="1"/>
    <xf numFmtId="165" fontId="11" fillId="3" borderId="0" xfId="1" applyNumberFormat="1" applyFont="1" applyFill="1" applyBorder="1" applyAlignment="1">
      <alignment horizontal="center"/>
    </xf>
    <xf numFmtId="0" fontId="3" fillId="3" borderId="0" xfId="0" applyFont="1" applyFill="1" applyBorder="1"/>
    <xf numFmtId="0" fontId="20" fillId="2" borderId="0" xfId="0" applyFont="1" applyFill="1" applyBorder="1"/>
    <xf numFmtId="0" fontId="16" fillId="2" borderId="0" xfId="0" applyFont="1" applyFill="1"/>
    <xf numFmtId="0" fontId="3" fillId="2" borderId="0" xfId="3" applyFont="1" applyFill="1" applyBorder="1"/>
    <xf numFmtId="0" fontId="23" fillId="2" borderId="2" xfId="3" applyFont="1" applyFill="1" applyBorder="1" applyAlignment="1">
      <alignment horizontal="center"/>
    </xf>
    <xf numFmtId="166" fontId="3" fillId="0" borderId="0" xfId="1" applyNumberFormat="1" applyFont="1" applyFill="1" applyBorder="1"/>
    <xf numFmtId="173" fontId="2" fillId="2" borderId="1" xfId="4" applyNumberFormat="1" applyFont="1" applyFill="1" applyBorder="1"/>
    <xf numFmtId="0" fontId="3" fillId="2" borderId="1" xfId="3" applyFont="1" applyFill="1" applyBorder="1"/>
    <xf numFmtId="0" fontId="3" fillId="2" borderId="0" xfId="3" applyFont="1" applyFill="1"/>
    <xf numFmtId="0" fontId="3" fillId="2" borderId="0" xfId="0" applyFont="1" applyFill="1" applyBorder="1" applyAlignment="1">
      <alignment horizontal="centerContinuous"/>
    </xf>
    <xf numFmtId="167" fontId="3" fillId="2" borderId="0" xfId="2" applyNumberFormat="1" applyFont="1" applyFill="1" applyBorder="1"/>
    <xf numFmtId="0" fontId="2" fillId="2" borderId="0" xfId="0" applyFont="1" applyFill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3" fillId="2" borderId="1" xfId="3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166" fontId="2" fillId="0" borderId="0" xfId="0" applyNumberFormat="1" applyFont="1" applyFill="1"/>
    <xf numFmtId="166" fontId="3" fillId="0" borderId="0" xfId="1" applyNumberFormat="1" applyFont="1" applyFill="1"/>
    <xf numFmtId="169" fontId="3" fillId="0" borderId="0" xfId="3" applyNumberFormat="1" applyFont="1" applyFill="1"/>
    <xf numFmtId="174" fontId="2" fillId="0" borderId="0" xfId="3" applyNumberFormat="1" applyFont="1" applyFill="1" applyBorder="1"/>
    <xf numFmtId="166" fontId="2" fillId="0" borderId="0" xfId="3" applyNumberFormat="1" applyFont="1" applyFill="1" applyBorder="1"/>
    <xf numFmtId="0" fontId="3" fillId="2" borderId="4" xfId="0" applyFont="1" applyFill="1" applyBorder="1"/>
    <xf numFmtId="166" fontId="2" fillId="0" borderId="4" xfId="1" applyNumberFormat="1" applyFont="1" applyFill="1" applyBorder="1"/>
    <xf numFmtId="169" fontId="3" fillId="0" borderId="4" xfId="3" applyNumberFormat="1" applyFont="1" applyFill="1" applyBorder="1"/>
    <xf numFmtId="0" fontId="3" fillId="3" borderId="0" xfId="3" applyFont="1" applyFill="1"/>
    <xf numFmtId="172" fontId="3" fillId="2" borderId="0" xfId="4" applyNumberFormat="1" applyFont="1" applyFill="1" applyBorder="1"/>
    <xf numFmtId="166" fontId="3" fillId="2" borderId="3" xfId="1" applyNumberFormat="1" applyFont="1" applyFill="1" applyBorder="1"/>
    <xf numFmtId="164" fontId="2" fillId="2" borderId="0" xfId="3" applyNumberFormat="1" applyFont="1" applyFill="1"/>
    <xf numFmtId="164" fontId="2" fillId="0" borderId="0" xfId="1" applyNumberFormat="1" applyFont="1" applyFill="1" applyBorder="1"/>
    <xf numFmtId="0" fontId="2" fillId="3" borderId="0" xfId="0" applyFont="1" applyFill="1" applyBorder="1"/>
    <xf numFmtId="0" fontId="11" fillId="2" borderId="0" xfId="0" applyFont="1" applyFill="1" applyBorder="1" applyAlignment="1">
      <alignment horizontal="left" indent="1"/>
    </xf>
    <xf numFmtId="166" fontId="3" fillId="3" borderId="0" xfId="1" applyNumberFormat="1" applyFont="1" applyFill="1" applyBorder="1"/>
    <xf numFmtId="166" fontId="2" fillId="3" borderId="1" xfId="1" applyNumberFormat="1" applyFont="1" applyFill="1" applyBorder="1"/>
    <xf numFmtId="0" fontId="3" fillId="3" borderId="1" xfId="3" applyFont="1" applyFill="1" applyBorder="1"/>
    <xf numFmtId="166" fontId="3" fillId="3" borderId="1" xfId="1" applyNumberFormat="1" applyFont="1" applyFill="1" applyBorder="1"/>
    <xf numFmtId="0" fontId="15" fillId="3" borderId="0" xfId="0" applyFont="1" applyFill="1" applyBorder="1" applyAlignment="1">
      <alignment horizontal="left"/>
    </xf>
    <xf numFmtId="167" fontId="3" fillId="3" borderId="0" xfId="2" applyNumberFormat="1" applyFont="1" applyFill="1" applyBorder="1"/>
    <xf numFmtId="0" fontId="4" fillId="2" borderId="2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2" fillId="2" borderId="0" xfId="9" applyFont="1" applyFill="1" applyBorder="1"/>
    <xf numFmtId="0" fontId="3" fillId="2" borderId="0" xfId="9" applyFont="1" applyFill="1"/>
    <xf numFmtId="0" fontId="4" fillId="2" borderId="0" xfId="9" applyFont="1" applyFill="1" applyBorder="1" applyAlignment="1">
      <alignment horizontal="left"/>
    </xf>
    <xf numFmtId="0" fontId="4" fillId="2" borderId="0" xfId="9" applyFont="1" applyFill="1" applyBorder="1" applyAlignment="1">
      <alignment horizontal="centerContinuous"/>
    </xf>
    <xf numFmtId="0" fontId="3" fillId="2" borderId="0" xfId="9" applyFont="1" applyFill="1" applyAlignment="1">
      <alignment horizontal="centerContinuous"/>
    </xf>
    <xf numFmtId="0" fontId="3" fillId="2" borderId="0" xfId="9" applyFont="1" applyFill="1" applyBorder="1"/>
    <xf numFmtId="164" fontId="3" fillId="2" borderId="0" xfId="1" applyNumberFormat="1" applyFont="1" applyFill="1"/>
    <xf numFmtId="0" fontId="2" fillId="2" borderId="0" xfId="9" applyFont="1" applyFill="1" applyAlignment="1">
      <alignment horizontal="centerContinuous" vertical="center"/>
    </xf>
    <xf numFmtId="164" fontId="4" fillId="2" borderId="0" xfId="9" applyNumberFormat="1" applyFont="1" applyFill="1" applyBorder="1" applyAlignment="1">
      <alignment horizontal="centerContinuous" vertical="center"/>
    </xf>
    <xf numFmtId="0" fontId="2" fillId="2" borderId="0" xfId="9" applyFont="1" applyFill="1" applyBorder="1" applyAlignment="1">
      <alignment horizontal="centerContinuous" vertical="center"/>
    </xf>
    <xf numFmtId="0" fontId="2" fillId="2" borderId="0" xfId="9" applyFont="1" applyFill="1" applyBorder="1" applyAlignment="1">
      <alignment horizontal="center" vertical="center"/>
    </xf>
    <xf numFmtId="0" fontId="10" fillId="2" borderId="1" xfId="9" applyFont="1" applyFill="1" applyBorder="1"/>
    <xf numFmtId="164" fontId="3" fillId="2" borderId="0" xfId="9" applyNumberFormat="1" applyFont="1" applyFill="1"/>
    <xf numFmtId="0" fontId="11" fillId="2" borderId="0" xfId="9" applyFont="1" applyFill="1"/>
    <xf numFmtId="164" fontId="4" fillId="0" borderId="0" xfId="1" applyNumberFormat="1" applyFont="1" applyFill="1"/>
    <xf numFmtId="164" fontId="4" fillId="2" borderId="0" xfId="1" applyNumberFormat="1" applyFont="1" applyFill="1"/>
    <xf numFmtId="0" fontId="11" fillId="2" borderId="1" xfId="9" applyFont="1" applyFill="1" applyBorder="1"/>
    <xf numFmtId="0" fontId="11" fillId="2" borderId="2" xfId="9" applyFont="1" applyFill="1" applyBorder="1"/>
    <xf numFmtId="0" fontId="3" fillId="2" borderId="2" xfId="9" applyFont="1" applyFill="1" applyBorder="1"/>
    <xf numFmtId="0" fontId="11" fillId="2" borderId="0" xfId="9" applyFont="1" applyFill="1" applyBorder="1"/>
    <xf numFmtId="0" fontId="4" fillId="2" borderId="0" xfId="9" applyFont="1" applyFill="1" applyBorder="1"/>
    <xf numFmtId="0" fontId="15" fillId="2" borderId="0" xfId="9" applyFont="1" applyFill="1"/>
    <xf numFmtId="164" fontId="26" fillId="2" borderId="0" xfId="1" applyNumberFormat="1" applyFont="1" applyFill="1" applyBorder="1"/>
    <xf numFmtId="164" fontId="22" fillId="2" borderId="0" xfId="1" applyNumberFormat="1" applyFont="1" applyFill="1" applyBorder="1"/>
    <xf numFmtId="0" fontId="10" fillId="2" borderId="0" xfId="9" applyFont="1" applyFill="1" applyBorder="1"/>
    <xf numFmtId="0" fontId="3" fillId="3" borderId="0" xfId="9" applyFont="1" applyFill="1" applyBorder="1"/>
    <xf numFmtId="0" fontId="3" fillId="3" borderId="0" xfId="9" applyFont="1" applyFill="1"/>
    <xf numFmtId="0" fontId="3" fillId="2" borderId="0" xfId="9" applyFont="1" applyFill="1" applyAlignment="1">
      <alignment horizontal="left"/>
    </xf>
    <xf numFmtId="0" fontId="3" fillId="2" borderId="0" xfId="9" applyFont="1" applyFill="1" applyBorder="1" applyAlignment="1">
      <alignment horizontal="left"/>
    </xf>
    <xf numFmtId="164" fontId="2" fillId="2" borderId="0" xfId="9" applyNumberFormat="1" applyFont="1" applyFill="1" applyAlignment="1">
      <alignment horizontal="left"/>
    </xf>
    <xf numFmtId="164" fontId="4" fillId="2" borderId="1" xfId="9" applyNumberFormat="1" applyFont="1" applyFill="1" applyBorder="1" applyAlignment="1">
      <alignment horizontal="left"/>
    </xf>
    <xf numFmtId="164" fontId="26" fillId="2" borderId="0" xfId="1" applyNumberFormat="1" applyFont="1" applyFill="1" applyBorder="1" applyAlignment="1">
      <alignment horizontal="left"/>
    </xf>
    <xf numFmtId="0" fontId="2" fillId="2" borderId="0" xfId="9" applyFont="1" applyFill="1" applyBorder="1" applyAlignment="1">
      <alignment horizontal="left"/>
    </xf>
    <xf numFmtId="0" fontId="23" fillId="2" borderId="0" xfId="9" applyFont="1" applyFill="1" applyAlignment="1"/>
    <xf numFmtId="164" fontId="14" fillId="2" borderId="0" xfId="1" applyNumberFormat="1" applyFont="1" applyFill="1" applyBorder="1" applyAlignment="1">
      <alignment horizontal="right"/>
    </xf>
    <xf numFmtId="166" fontId="11" fillId="4" borderId="0" xfId="1" applyNumberFormat="1" applyFont="1" applyFill="1" applyBorder="1"/>
    <xf numFmtId="164" fontId="3" fillId="4" borderId="0" xfId="1" applyNumberFormat="1" applyFont="1" applyFill="1" applyBorder="1"/>
    <xf numFmtId="0" fontId="3" fillId="4" borderId="0" xfId="0" applyFont="1" applyFill="1"/>
    <xf numFmtId="0" fontId="23" fillId="3" borderId="0" xfId="9" applyFont="1" applyFill="1" applyAlignment="1"/>
    <xf numFmtId="0" fontId="11" fillId="3" borderId="0" xfId="0" applyFont="1" applyFill="1" applyBorder="1"/>
    <xf numFmtId="164" fontId="2" fillId="3" borderId="0" xfId="1" applyNumberFormat="1" applyFont="1" applyFill="1" applyBorder="1"/>
    <xf numFmtId="164" fontId="3" fillId="3" borderId="0" xfId="1" applyNumberFormat="1" applyFont="1" applyFill="1" applyBorder="1"/>
    <xf numFmtId="166" fontId="3" fillId="3" borderId="3" xfId="1" applyNumberFormat="1" applyFont="1" applyFill="1" applyBorder="1"/>
    <xf numFmtId="164" fontId="11" fillId="3" borderId="0" xfId="1" applyNumberFormat="1" applyFont="1" applyFill="1" applyBorder="1"/>
    <xf numFmtId="166" fontId="11" fillId="3" borderId="0" xfId="1" applyNumberFormat="1" applyFont="1" applyFill="1" applyBorder="1"/>
    <xf numFmtId="0" fontId="11" fillId="3" borderId="2" xfId="0" applyFont="1" applyFill="1" applyBorder="1"/>
    <xf numFmtId="164" fontId="2" fillId="3" borderId="2" xfId="1" applyNumberFormat="1" applyFont="1" applyFill="1" applyBorder="1"/>
    <xf numFmtId="164" fontId="3" fillId="3" borderId="2" xfId="1" applyNumberFormat="1" applyFont="1" applyFill="1" applyBorder="1"/>
    <xf numFmtId="166" fontId="3" fillId="3" borderId="2" xfId="1" applyNumberFormat="1" applyFont="1" applyFill="1" applyBorder="1"/>
    <xf numFmtId="0" fontId="11" fillId="3" borderId="2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16" fillId="3" borderId="0" xfId="9" applyFont="1" applyFill="1" applyAlignment="1"/>
    <xf numFmtId="169" fontId="3" fillId="2" borderId="1" xfId="0" applyNumberFormat="1" applyFont="1" applyFill="1" applyBorder="1"/>
    <xf numFmtId="0" fontId="19" fillId="2" borderId="0" xfId="0" applyFont="1" applyFill="1" applyBorder="1"/>
    <xf numFmtId="169" fontId="3" fillId="2" borderId="2" xfId="0" applyNumberFormat="1" applyFont="1" applyFill="1" applyBorder="1"/>
    <xf numFmtId="0" fontId="19" fillId="2" borderId="1" xfId="0" applyFont="1" applyFill="1" applyBorder="1"/>
    <xf numFmtId="166" fontId="14" fillId="2" borderId="1" xfId="1" applyNumberFormat="1" applyFont="1" applyFill="1" applyBorder="1" applyAlignment="1">
      <alignment horizontal="right"/>
    </xf>
    <xf numFmtId="0" fontId="2" fillId="2" borderId="0" xfId="9" applyFont="1" applyFill="1" applyBorder="1" applyAlignment="1">
      <alignment horizontal="centerContinuous"/>
    </xf>
    <xf numFmtId="0" fontId="2" fillId="2" borderId="0" xfId="9" applyFont="1" applyFill="1" applyBorder="1" applyAlignment="1">
      <alignment horizontal="center"/>
    </xf>
    <xf numFmtId="0" fontId="4" fillId="2" borderId="0" xfId="9" applyFont="1" applyFill="1" applyBorder="1" applyAlignment="1">
      <alignment horizontal="right"/>
    </xf>
    <xf numFmtId="0" fontId="11" fillId="2" borderId="0" xfId="9" quotePrefix="1" applyFont="1" applyFill="1" applyBorder="1" applyAlignment="1">
      <alignment horizontal="left"/>
    </xf>
    <xf numFmtId="0" fontId="11" fillId="2" borderId="1" xfId="9" quotePrefix="1" applyFont="1" applyFill="1" applyBorder="1" applyAlignment="1">
      <alignment horizontal="left"/>
    </xf>
    <xf numFmtId="0" fontId="11" fillId="2" borderId="0" xfId="9" applyFont="1" applyFill="1" applyBorder="1" applyAlignment="1">
      <alignment horizontal="left"/>
    </xf>
    <xf numFmtId="0" fontId="11" fillId="3" borderId="2" xfId="9" applyFont="1" applyFill="1" applyBorder="1" applyAlignment="1">
      <alignment horizontal="left"/>
    </xf>
    <xf numFmtId="0" fontId="11" fillId="3" borderId="0" xfId="9" applyFont="1" applyFill="1" applyBorder="1" applyAlignment="1">
      <alignment horizontal="left"/>
    </xf>
    <xf numFmtId="0" fontId="11" fillId="3" borderId="0" xfId="9" applyFont="1" applyFill="1" applyBorder="1"/>
    <xf numFmtId="164" fontId="4" fillId="2" borderId="0" xfId="9" applyNumberFormat="1" applyFont="1" applyFill="1" applyBorder="1" applyAlignment="1">
      <alignment horizontal="center"/>
    </xf>
    <xf numFmtId="0" fontId="11" fillId="3" borderId="2" xfId="9" applyFont="1" applyFill="1" applyBorder="1"/>
    <xf numFmtId="0" fontId="16" fillId="2" borderId="0" xfId="9" applyFont="1" applyFill="1"/>
    <xf numFmtId="0" fontId="17" fillId="2" borderId="0" xfId="9" applyFont="1" applyFill="1" applyBorder="1"/>
    <xf numFmtId="0" fontId="4" fillId="2" borderId="1" xfId="9" applyFont="1" applyFill="1" applyBorder="1" applyAlignment="1">
      <alignment horizontal="right"/>
    </xf>
    <xf numFmtId="0" fontId="11" fillId="2" borderId="2" xfId="9" applyFont="1" applyFill="1" applyBorder="1" applyAlignment="1">
      <alignment horizontal="left"/>
    </xf>
    <xf numFmtId="0" fontId="11" fillId="2" borderId="3" xfId="9" applyFont="1" applyFill="1" applyBorder="1"/>
    <xf numFmtId="0" fontId="3" fillId="3" borderId="1" xfId="0" applyFont="1" applyFill="1" applyBorder="1"/>
    <xf numFmtId="166" fontId="4" fillId="3" borderId="1" xfId="1" applyNumberFormat="1" applyFont="1" applyFill="1" applyBorder="1" applyAlignment="1">
      <alignment horizontal="right"/>
    </xf>
    <xf numFmtId="0" fontId="3" fillId="3" borderId="1" xfId="9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1" xfId="1" applyNumberFormat="1" applyFont="1" applyFill="1" applyBorder="1" applyAlignment="1">
      <alignment horizontal="right"/>
    </xf>
    <xf numFmtId="164" fontId="3" fillId="3" borderId="2" xfId="1" applyNumberFormat="1" applyFont="1" applyFill="1" applyBorder="1" applyAlignment="1">
      <alignment horizontal="right"/>
    </xf>
    <xf numFmtId="164" fontId="31" fillId="2" borderId="0" xfId="1" applyNumberFormat="1" applyFont="1" applyFill="1" applyBorder="1"/>
    <xf numFmtId="164" fontId="31" fillId="2" borderId="2" xfId="1" applyNumberFormat="1" applyFont="1" applyFill="1" applyBorder="1"/>
    <xf numFmtId="164" fontId="31" fillId="3" borderId="2" xfId="1" applyNumberFormat="1" applyFont="1" applyFill="1" applyBorder="1"/>
    <xf numFmtId="164" fontId="31" fillId="2" borderId="3" xfId="1" applyNumberFormat="1" applyFont="1" applyFill="1" applyBorder="1" applyAlignment="1">
      <alignment horizontal="right"/>
    </xf>
    <xf numFmtId="164" fontId="31" fillId="2" borderId="1" xfId="1" applyNumberFormat="1" applyFont="1" applyFill="1" applyBorder="1" applyAlignment="1">
      <alignment horizontal="right"/>
    </xf>
    <xf numFmtId="164" fontId="3" fillId="0" borderId="1" xfId="1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164" fontId="3" fillId="3" borderId="0" xfId="1" applyNumberFormat="1" applyFont="1" applyFill="1" applyBorder="1" applyAlignment="1">
      <alignment horizontal="right"/>
    </xf>
    <xf numFmtId="164" fontId="32" fillId="2" borderId="2" xfId="1" applyNumberFormat="1" applyFont="1" applyFill="1" applyBorder="1" applyAlignment="1">
      <alignment horizontal="right"/>
    </xf>
    <xf numFmtId="164" fontId="32" fillId="2" borderId="0" xfId="1" applyNumberFormat="1" applyFont="1" applyFill="1" applyBorder="1" applyAlignment="1">
      <alignment horizontal="right"/>
    </xf>
    <xf numFmtId="164" fontId="32" fillId="2" borderId="3" xfId="1" applyNumberFormat="1" applyFont="1" applyFill="1" applyBorder="1" applyAlignment="1">
      <alignment horizontal="right"/>
    </xf>
    <xf numFmtId="164" fontId="31" fillId="2" borderId="1" xfId="1" quotePrefix="1" applyNumberFormat="1" applyFont="1" applyFill="1" applyBorder="1" applyAlignment="1">
      <alignment horizontal="left"/>
    </xf>
    <xf numFmtId="164" fontId="31" fillId="2" borderId="0" xfId="1" quotePrefix="1" applyNumberFormat="1" applyFont="1" applyFill="1" applyBorder="1" applyAlignment="1">
      <alignment horizontal="left"/>
    </xf>
    <xf numFmtId="164" fontId="31" fillId="3" borderId="0" xfId="1" applyNumberFormat="1" applyFont="1" applyFill="1" applyBorder="1"/>
    <xf numFmtId="164" fontId="31" fillId="2" borderId="1" xfId="1" applyNumberFormat="1" applyFont="1" applyFill="1" applyBorder="1"/>
    <xf numFmtId="166" fontId="31" fillId="2" borderId="0" xfId="1" applyNumberFormat="1" applyFont="1" applyFill="1" applyBorder="1"/>
    <xf numFmtId="164" fontId="31" fillId="2" borderId="0" xfId="1" applyNumberFormat="1" applyFont="1" applyFill="1" applyBorder="1" applyAlignment="1">
      <alignment horizontal="right"/>
    </xf>
    <xf numFmtId="166" fontId="31" fillId="2" borderId="1" xfId="1" applyNumberFormat="1" applyFont="1" applyFill="1" applyBorder="1"/>
    <xf numFmtId="166" fontId="31" fillId="3" borderId="2" xfId="1" applyNumberFormat="1" applyFont="1" applyFill="1" applyBorder="1"/>
    <xf numFmtId="164" fontId="31" fillId="3" borderId="2" xfId="1" applyNumberFormat="1" applyFont="1" applyFill="1" applyBorder="1" applyAlignment="1">
      <alignment horizontal="right"/>
    </xf>
    <xf numFmtId="169" fontId="31" fillId="2" borderId="0" xfId="0" applyNumberFormat="1" applyFont="1" applyFill="1"/>
    <xf numFmtId="173" fontId="31" fillId="2" borderId="1" xfId="4" applyNumberFormat="1" applyFont="1" applyFill="1" applyBorder="1"/>
    <xf numFmtId="169" fontId="31" fillId="2" borderId="3" xfId="0" applyNumberFormat="1" applyFont="1" applyFill="1" applyBorder="1"/>
    <xf numFmtId="164" fontId="31" fillId="3" borderId="1" xfId="1" applyNumberFormat="1" applyFont="1" applyFill="1" applyBorder="1" applyAlignment="1">
      <alignment horizontal="right"/>
    </xf>
    <xf numFmtId="164" fontId="31" fillId="2" borderId="0" xfId="2" quotePrefix="1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2" fillId="2" borderId="1" xfId="3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2" fillId="2" borderId="0" xfId="1" applyNumberFormat="1" applyFont="1" applyFill="1" applyBorder="1" applyAlignment="1"/>
    <xf numFmtId="173" fontId="31" fillId="3" borderId="1" xfId="4" applyNumberFormat="1" applyFont="1" applyFill="1" applyBorder="1"/>
    <xf numFmtId="164" fontId="31" fillId="3" borderId="0" xfId="1" applyNumberFormat="1" applyFont="1" applyFill="1" applyBorder="1" applyAlignment="1">
      <alignment horizontal="right"/>
    </xf>
    <xf numFmtId="166" fontId="2" fillId="2" borderId="1" xfId="1" applyNumberFormat="1" applyFont="1" applyFill="1" applyBorder="1"/>
    <xf numFmtId="166" fontId="2" fillId="3" borderId="2" xfId="1" applyNumberFormat="1" applyFont="1" applyFill="1" applyBorder="1"/>
    <xf numFmtId="166" fontId="2" fillId="2" borderId="2" xfId="1" applyNumberFormat="1" applyFont="1" applyFill="1" applyBorder="1"/>
    <xf numFmtId="166" fontId="2" fillId="2" borderId="3" xfId="1" applyNumberFormat="1" applyFont="1" applyFill="1" applyBorder="1"/>
    <xf numFmtId="0" fontId="28" fillId="2" borderId="0" xfId="0" applyFont="1" applyFill="1" applyBorder="1"/>
    <xf numFmtId="164" fontId="4" fillId="2" borderId="1" xfId="1" applyNumberFormat="1" applyFont="1" applyFill="1" applyBorder="1"/>
    <xf numFmtId="164" fontId="4" fillId="0" borderId="1" xfId="1" applyNumberFormat="1" applyFont="1" applyFill="1" applyBorder="1"/>
    <xf numFmtId="164" fontId="2" fillId="3" borderId="0" xfId="1" applyNumberFormat="1" applyFont="1" applyFill="1"/>
    <xf numFmtId="164" fontId="2" fillId="0" borderId="2" xfId="1" applyNumberFormat="1" applyFont="1" applyFill="1" applyBorder="1"/>
    <xf numFmtId="164" fontId="2" fillId="0" borderId="0" xfId="0" applyNumberFormat="1" applyFont="1" applyFill="1"/>
    <xf numFmtId="164" fontId="4" fillId="0" borderId="1" xfId="0" applyNumberFormat="1" applyFont="1" applyFill="1" applyBorder="1" applyAlignment="1">
      <alignment horizontal="center"/>
    </xf>
    <xf numFmtId="164" fontId="2" fillId="0" borderId="1" xfId="1" applyNumberFormat="1" applyFont="1" applyFill="1" applyBorder="1"/>
    <xf numFmtId="164" fontId="4" fillId="0" borderId="0" xfId="1" applyNumberFormat="1" applyFont="1" applyFill="1" applyBorder="1"/>
    <xf numFmtId="164" fontId="2" fillId="2" borderId="1" xfId="1" applyNumberFormat="1" applyFont="1" applyFill="1" applyBorder="1" applyAlignment="1">
      <alignment horizontal="center"/>
    </xf>
    <xf numFmtId="0" fontId="5" fillId="0" borderId="0" xfId="9" applyFont="1" applyFill="1" applyBorder="1" applyAlignment="1"/>
    <xf numFmtId="164" fontId="34" fillId="2" borderId="2" xfId="1" applyNumberFormat="1" applyFont="1" applyFill="1" applyBorder="1" applyAlignment="1">
      <alignment horizontal="right"/>
    </xf>
    <xf numFmtId="164" fontId="34" fillId="2" borderId="0" xfId="1" applyNumberFormat="1" applyFont="1" applyFill="1" applyBorder="1" applyAlignment="1">
      <alignment horizontal="right"/>
    </xf>
    <xf numFmtId="173" fontId="34" fillId="2" borderId="1" xfId="4" applyNumberFormat="1" applyFont="1" applyFill="1" applyBorder="1"/>
    <xf numFmtId="164" fontId="34" fillId="2" borderId="3" xfId="1" applyNumberFormat="1" applyFont="1" applyFill="1" applyBorder="1" applyAlignment="1">
      <alignment horizontal="right"/>
    </xf>
    <xf numFmtId="164" fontId="34" fillId="3" borderId="1" xfId="1" applyNumberFormat="1" applyFont="1" applyFill="1" applyBorder="1" applyAlignment="1">
      <alignment horizontal="right"/>
    </xf>
    <xf numFmtId="164" fontId="35" fillId="2" borderId="0" xfId="1" applyNumberFormat="1" applyFont="1" applyFill="1" applyBorder="1" applyAlignment="1">
      <alignment horizontal="right"/>
    </xf>
    <xf numFmtId="164" fontId="35" fillId="2" borderId="1" xfId="1" applyNumberFormat="1" applyFont="1" applyFill="1" applyBorder="1" applyAlignment="1">
      <alignment horizontal="right"/>
    </xf>
    <xf numFmtId="164" fontId="35" fillId="3" borderId="2" xfId="1" applyNumberFormat="1" applyFont="1" applyFill="1" applyBorder="1" applyAlignment="1">
      <alignment horizontal="right"/>
    </xf>
    <xf numFmtId="164" fontId="35" fillId="0" borderId="1" xfId="1" applyNumberFormat="1" applyFont="1" applyFill="1" applyBorder="1" applyAlignment="1">
      <alignment horizontal="right"/>
    </xf>
    <xf numFmtId="164" fontId="35" fillId="0" borderId="0" xfId="1" applyNumberFormat="1" applyFont="1" applyFill="1" applyBorder="1" applyAlignment="1">
      <alignment horizontal="right"/>
    </xf>
    <xf numFmtId="164" fontId="35" fillId="3" borderId="0" xfId="1" applyNumberFormat="1" applyFont="1" applyFill="1" applyBorder="1" applyAlignment="1">
      <alignment horizontal="right"/>
    </xf>
    <xf numFmtId="0" fontId="25" fillId="0" borderId="0" xfId="9" applyFont="1" applyFill="1" applyAlignment="1"/>
    <xf numFmtId="0" fontId="3" fillId="3" borderId="0" xfId="1" applyNumberFormat="1" applyFont="1" applyFill="1" applyBorder="1"/>
    <xf numFmtId="164" fontId="2" fillId="2" borderId="0" xfId="0" applyNumberFormat="1" applyFont="1" applyFill="1"/>
    <xf numFmtId="165" fontId="4" fillId="2" borderId="0" xfId="1" applyFont="1" applyFill="1" applyBorder="1" applyAlignment="1">
      <alignment horizontal="center"/>
    </xf>
    <xf numFmtId="0" fontId="2" fillId="2" borderId="1" xfId="3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6" fontId="11" fillId="2" borderId="0" xfId="1" applyNumberFormat="1" applyFont="1" applyFill="1" applyAlignment="1">
      <alignment horizontal="right"/>
    </xf>
    <xf numFmtId="166" fontId="11" fillId="2" borderId="2" xfId="1" applyNumberFormat="1" applyFont="1" applyFill="1" applyBorder="1" applyAlignment="1">
      <alignment horizontal="right"/>
    </xf>
    <xf numFmtId="17" fontId="2" fillId="2" borderId="0" xfId="0" applyNumberFormat="1" applyFont="1" applyFill="1" applyBorder="1" applyAlignment="1"/>
    <xf numFmtId="0" fontId="0" fillId="2" borderId="0" xfId="0" applyFill="1" applyBorder="1" applyAlignment="1">
      <alignment horizontal="centerContinuous"/>
    </xf>
    <xf numFmtId="164" fontId="0" fillId="2" borderId="0" xfId="1" applyNumberFormat="1" applyFont="1" applyFill="1" applyBorder="1" applyAlignment="1">
      <alignment horizontal="centerContinuous"/>
    </xf>
    <xf numFmtId="0" fontId="29" fillId="2" borderId="0" xfId="0" applyFont="1" applyFill="1" applyBorder="1" applyAlignment="1">
      <alignment horizontal="center"/>
    </xf>
    <xf numFmtId="164" fontId="29" fillId="2" borderId="0" xfId="1" applyNumberFormat="1" applyFont="1" applyFill="1" applyBorder="1" applyAlignment="1">
      <alignment horizontal="center"/>
    </xf>
    <xf numFmtId="0" fontId="3" fillId="2" borderId="3" xfId="0" applyFont="1" applyFill="1" applyBorder="1"/>
    <xf numFmtId="169" fontId="3" fillId="2" borderId="3" xfId="2" applyNumberFormat="1" applyFont="1" applyFill="1" applyBorder="1"/>
    <xf numFmtId="167" fontId="3" fillId="2" borderId="3" xfId="2" applyNumberFormat="1" applyFont="1" applyFill="1" applyBorder="1"/>
    <xf numFmtId="167" fontId="3" fillId="3" borderId="1" xfId="2" applyNumberFormat="1" applyFont="1" applyFill="1" applyBorder="1"/>
    <xf numFmtId="167" fontId="3" fillId="2" borderId="0" xfId="0" applyNumberFormat="1" applyFont="1" applyFill="1" applyBorder="1"/>
    <xf numFmtId="167" fontId="3" fillId="3" borderId="3" xfId="2" applyNumberFormat="1" applyFont="1" applyFill="1" applyBorder="1"/>
    <xf numFmtId="0" fontId="30" fillId="2" borderId="0" xfId="0" applyFont="1" applyFill="1"/>
    <xf numFmtId="0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Alignment="1">
      <alignment horizontal="right"/>
    </xf>
    <xf numFmtId="0" fontId="30" fillId="2" borderId="2" xfId="0" applyFont="1" applyFill="1" applyBorder="1"/>
    <xf numFmtId="167" fontId="3" fillId="3" borderId="2" xfId="2" applyNumberFormat="1" applyFont="1" applyFill="1" applyBorder="1"/>
    <xf numFmtId="0" fontId="29" fillId="2" borderId="1" xfId="0" applyFont="1" applyFill="1" applyBorder="1" applyAlignment="1">
      <alignment horizontal="right" wrapText="1"/>
    </xf>
    <xf numFmtId="0" fontId="29" fillId="2" borderId="1" xfId="0" applyFont="1" applyFill="1" applyBorder="1" applyAlignment="1">
      <alignment horizontal="center" wrapText="1"/>
    </xf>
    <xf numFmtId="0" fontId="5" fillId="0" borderId="0" xfId="0" applyFont="1" applyFill="1" applyBorder="1" applyAlignment="1"/>
    <xf numFmtId="166" fontId="31" fillId="2" borderId="0" xfId="1" applyNumberFormat="1" applyFont="1" applyFill="1" applyBorder="1" applyAlignment="1">
      <alignment horizontal="right"/>
    </xf>
    <xf numFmtId="166" fontId="3" fillId="3" borderId="2" xfId="1" applyNumberFormat="1" applyFont="1" applyFill="1" applyBorder="1" applyAlignment="1">
      <alignment horizontal="right"/>
    </xf>
    <xf numFmtId="169" fontId="3" fillId="2" borderId="0" xfId="0" applyNumberFormat="1" applyFont="1" applyFill="1" applyAlignment="1">
      <alignment horizontal="right"/>
    </xf>
    <xf numFmtId="169" fontId="3" fillId="2" borderId="3" xfId="0" applyNumberFormat="1" applyFont="1" applyFill="1" applyBorder="1" applyAlignment="1">
      <alignment horizontal="right"/>
    </xf>
    <xf numFmtId="166" fontId="38" fillId="2" borderId="2" xfId="1" applyNumberFormat="1" applyFont="1" applyFill="1" applyBorder="1" applyAlignment="1">
      <alignment horizontal="right"/>
    </xf>
    <xf numFmtId="166" fontId="38" fillId="2" borderId="3" xfId="1" applyNumberFormat="1" applyFont="1" applyFill="1" applyBorder="1" applyAlignment="1">
      <alignment horizontal="right"/>
    </xf>
    <xf numFmtId="166" fontId="38" fillId="2" borderId="1" xfId="1" applyNumberFormat="1" applyFont="1" applyFill="1" applyBorder="1" applyAlignment="1">
      <alignment horizontal="right"/>
    </xf>
    <xf numFmtId="166" fontId="38" fillId="2" borderId="0" xfId="1" applyNumberFormat="1" applyFont="1" applyFill="1" applyBorder="1" applyAlignment="1">
      <alignment horizontal="right"/>
    </xf>
    <xf numFmtId="166" fontId="38" fillId="3" borderId="2" xfId="1" applyNumberFormat="1" applyFont="1" applyFill="1" applyBorder="1" applyAlignment="1">
      <alignment horizontal="right"/>
    </xf>
    <xf numFmtId="166" fontId="38" fillId="3" borderId="3" xfId="1" applyNumberFormat="1" applyFont="1" applyFill="1" applyBorder="1" applyAlignment="1">
      <alignment horizontal="right"/>
    </xf>
    <xf numFmtId="169" fontId="38" fillId="2" borderId="2" xfId="0" applyNumberFormat="1" applyFont="1" applyFill="1" applyBorder="1" applyAlignment="1">
      <alignment horizontal="right"/>
    </xf>
    <xf numFmtId="169" fontId="38" fillId="2" borderId="0" xfId="0" applyNumberFormat="1" applyFont="1" applyFill="1" applyAlignment="1">
      <alignment horizontal="right"/>
    </xf>
    <xf numFmtId="169" fontId="38" fillId="2" borderId="3" xfId="0" applyNumberFormat="1" applyFont="1" applyFill="1" applyBorder="1" applyAlignment="1">
      <alignment horizontal="right"/>
    </xf>
    <xf numFmtId="169" fontId="38" fillId="2" borderId="1" xfId="0" applyNumberFormat="1" applyFont="1" applyFill="1" applyBorder="1" applyAlignment="1">
      <alignment horizontal="right"/>
    </xf>
    <xf numFmtId="0" fontId="21" fillId="3" borderId="0" xfId="0" applyFont="1" applyFill="1" applyBorder="1"/>
    <xf numFmtId="0" fontId="21" fillId="3" borderId="0" xfId="0" applyFont="1" applyFill="1"/>
    <xf numFmtId="0" fontId="41" fillId="3" borderId="0" xfId="0" applyFont="1" applyFill="1"/>
    <xf numFmtId="0" fontId="42" fillId="2" borderId="0" xfId="3" applyFont="1" applyFill="1" applyBorder="1" applyAlignment="1">
      <alignment horizontal="centerContinuous"/>
    </xf>
    <xf numFmtId="0" fontId="17" fillId="2" borderId="0" xfId="9" applyFont="1" applyFill="1" applyBorder="1" applyAlignment="1">
      <alignment horizontal="centerContinuous"/>
    </xf>
    <xf numFmtId="0" fontId="2" fillId="2" borderId="3" xfId="9" applyFont="1" applyFill="1" applyBorder="1" applyAlignment="1">
      <alignment horizontal="center"/>
    </xf>
    <xf numFmtId="0" fontId="2" fillId="2" borderId="6" xfId="9" applyFont="1" applyFill="1" applyBorder="1" applyAlignment="1">
      <alignment horizontal="centerContinuous"/>
    </xf>
    <xf numFmtId="0" fontId="17" fillId="2" borderId="3" xfId="9" applyFont="1" applyFill="1" applyBorder="1"/>
    <xf numFmtId="0" fontId="17" fillId="2" borderId="1" xfId="9" applyFont="1" applyFill="1" applyBorder="1"/>
    <xf numFmtId="178" fontId="2" fillId="2" borderId="1" xfId="9" applyNumberFormat="1" applyFont="1" applyFill="1" applyBorder="1" applyAlignment="1">
      <alignment horizontal="center"/>
    </xf>
    <xf numFmtId="0" fontId="2" fillId="2" borderId="1" xfId="9" applyFont="1" applyFill="1" applyBorder="1" applyAlignment="1">
      <alignment horizontal="center"/>
    </xf>
    <xf numFmtId="0" fontId="2" fillId="2" borderId="8" xfId="9" applyFont="1" applyFill="1" applyBorder="1" applyAlignment="1">
      <alignment horizontal="center"/>
    </xf>
    <xf numFmtId="165" fontId="3" fillId="2" borderId="6" xfId="1" applyNumberFormat="1" applyFont="1" applyFill="1" applyBorder="1" applyAlignment="1">
      <alignment horizontal="center"/>
    </xf>
    <xf numFmtId="168" fontId="3" fillId="2" borderId="5" xfId="1" applyNumberFormat="1" applyFont="1" applyFill="1" applyBorder="1" applyAlignment="1">
      <alignment horizontal="center"/>
    </xf>
    <xf numFmtId="165" fontId="3" fillId="2" borderId="0" xfId="1" applyNumberFormat="1" applyFont="1" applyFill="1" applyBorder="1" applyAlignment="1">
      <alignment horizontal="center"/>
    </xf>
    <xf numFmtId="168" fontId="3" fillId="2" borderId="0" xfId="1" applyNumberFormat="1" applyFont="1" applyFill="1" applyBorder="1" applyAlignment="1">
      <alignment horizontal="center"/>
    </xf>
    <xf numFmtId="165" fontId="3" fillId="2" borderId="10" xfId="1" applyNumberFormat="1" applyFont="1" applyFill="1" applyBorder="1" applyAlignment="1">
      <alignment horizontal="center"/>
    </xf>
    <xf numFmtId="168" fontId="3" fillId="2" borderId="9" xfId="1" applyNumberFormat="1" applyFont="1" applyFill="1" applyBorder="1" applyAlignment="1">
      <alignment horizontal="center"/>
    </xf>
    <xf numFmtId="165" fontId="3" fillId="2" borderId="0" xfId="1" applyFont="1" applyFill="1" applyBorder="1" applyAlignment="1">
      <alignment horizontal="center"/>
    </xf>
    <xf numFmtId="168" fontId="3" fillId="0" borderId="9" xfId="1" applyNumberFormat="1" applyFont="1" applyFill="1" applyBorder="1" applyAlignment="1">
      <alignment horizontal="center"/>
    </xf>
    <xf numFmtId="168" fontId="3" fillId="0" borderId="0" xfId="1" applyNumberFormat="1" applyFont="1" applyFill="1" applyBorder="1" applyAlignment="1">
      <alignment horizontal="center"/>
    </xf>
    <xf numFmtId="165" fontId="3" fillId="2" borderId="8" xfId="1" applyNumberFormat="1" applyFont="1" applyFill="1" applyBorder="1" applyAlignment="1">
      <alignment horizontal="center"/>
    </xf>
    <xf numFmtId="168" fontId="3" fillId="2" borderId="7" xfId="1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8" fontId="3" fillId="2" borderId="1" xfId="1" applyNumberFormat="1" applyFont="1" applyFill="1" applyBorder="1" applyAlignment="1">
      <alignment horizontal="center"/>
    </xf>
    <xf numFmtId="17" fontId="17" fillId="2" borderId="0" xfId="9" applyNumberFormat="1" applyFont="1" applyFill="1" applyBorder="1"/>
    <xf numFmtId="164" fontId="39" fillId="2" borderId="0" xfId="1" applyNumberFormat="1" applyFont="1" applyFill="1" applyBorder="1"/>
    <xf numFmtId="164" fontId="39" fillId="2" borderId="2" xfId="1" applyNumberFormat="1" applyFont="1" applyFill="1" applyBorder="1"/>
    <xf numFmtId="164" fontId="39" fillId="2" borderId="0" xfId="0" applyNumberFormat="1" applyFont="1" applyFill="1"/>
    <xf numFmtId="164" fontId="39" fillId="3" borderId="2" xfId="1" applyNumberFormat="1" applyFont="1" applyFill="1" applyBorder="1"/>
    <xf numFmtId="164" fontId="39" fillId="2" borderId="1" xfId="1" quotePrefix="1" applyNumberFormat="1" applyFont="1" applyFill="1" applyBorder="1" applyAlignment="1">
      <alignment horizontal="left"/>
    </xf>
    <xf numFmtId="164" fontId="39" fillId="2" borderId="0" xfId="1" quotePrefix="1" applyNumberFormat="1" applyFont="1" applyFill="1" applyBorder="1" applyAlignment="1">
      <alignment horizontal="left"/>
    </xf>
    <xf numFmtId="164" fontId="39" fillId="2" borderId="2" xfId="1" quotePrefix="1" applyNumberFormat="1" applyFont="1" applyFill="1" applyBorder="1" applyAlignment="1">
      <alignment horizontal="left"/>
    </xf>
    <xf numFmtId="164" fontId="39" fillId="3" borderId="0" xfId="1" applyNumberFormat="1" applyFont="1" applyFill="1" applyBorder="1"/>
    <xf numFmtId="164" fontId="39" fillId="2" borderId="1" xfId="1" applyNumberFormat="1" applyFont="1" applyFill="1" applyBorder="1"/>
    <xf numFmtId="9" fontId="45" fillId="2" borderId="0" xfId="2" applyNumberFormat="1" applyFont="1" applyFill="1" applyBorder="1"/>
    <xf numFmtId="9" fontId="46" fillId="2" borderId="0" xfId="2" applyFont="1" applyFill="1" applyBorder="1"/>
    <xf numFmtId="167" fontId="39" fillId="2" borderId="0" xfId="2" applyNumberFormat="1" applyFont="1" applyFill="1"/>
    <xf numFmtId="0" fontId="40" fillId="2" borderId="2" xfId="0" applyFont="1" applyFill="1" applyBorder="1" applyAlignment="1">
      <alignment horizontal="center" wrapText="1"/>
    </xf>
    <xf numFmtId="0" fontId="40" fillId="2" borderId="1" xfId="0" applyFont="1" applyFill="1" applyBorder="1" applyAlignment="1">
      <alignment horizontal="right"/>
    </xf>
    <xf numFmtId="164" fontId="39" fillId="2" borderId="0" xfId="1" applyNumberFormat="1" applyFont="1" applyFill="1" applyBorder="1" applyAlignment="1">
      <alignment horizontal="right"/>
    </xf>
    <xf numFmtId="164" fontId="39" fillId="2" borderId="3" xfId="1" applyNumberFormat="1" applyFont="1" applyFill="1" applyBorder="1" applyAlignment="1">
      <alignment horizontal="right"/>
    </xf>
    <xf numFmtId="0" fontId="47" fillId="2" borderId="0" xfId="0" quotePrefix="1" applyFont="1" applyFill="1"/>
    <xf numFmtId="164" fontId="2" fillId="0" borderId="0" xfId="3" applyNumberFormat="1" applyFont="1" applyFill="1"/>
    <xf numFmtId="0" fontId="3" fillId="3" borderId="0" xfId="3" applyFont="1" applyFill="1" applyBorder="1"/>
    <xf numFmtId="43" fontId="3" fillId="3" borderId="1" xfId="3" applyNumberFormat="1" applyFont="1" applyFill="1" applyBorder="1"/>
    <xf numFmtId="166" fontId="3" fillId="2" borderId="4" xfId="1" applyNumberFormat="1" applyFont="1" applyFill="1" applyBorder="1" applyAlignment="1">
      <alignment horizontal="right"/>
    </xf>
    <xf numFmtId="166" fontId="2" fillId="0" borderId="0" xfId="1" applyNumberFormat="1" applyFont="1" applyFill="1" applyBorder="1"/>
    <xf numFmtId="169" fontId="3" fillId="0" borderId="0" xfId="3" applyNumberFormat="1" applyFont="1" applyFill="1" applyBorder="1"/>
    <xf numFmtId="165" fontId="3" fillId="2" borderId="0" xfId="1" applyFont="1" applyFill="1"/>
    <xf numFmtId="169" fontId="3" fillId="3" borderId="0" xfId="0" applyNumberFormat="1" applyFont="1" applyFill="1" applyAlignment="1">
      <alignment horizontal="right"/>
    </xf>
    <xf numFmtId="164" fontId="4" fillId="3" borderId="0" xfId="1" applyNumberFormat="1" applyFont="1" applyFill="1"/>
    <xf numFmtId="164" fontId="2" fillId="3" borderId="0" xfId="0" applyNumberFormat="1" applyFont="1" applyFill="1"/>
    <xf numFmtId="164" fontId="4" fillId="3" borderId="1" xfId="0" applyNumberFormat="1" applyFont="1" applyFill="1" applyBorder="1" applyAlignment="1">
      <alignment horizontal="center"/>
    </xf>
    <xf numFmtId="164" fontId="4" fillId="3" borderId="1" xfId="1" applyNumberFormat="1" applyFont="1" applyFill="1" applyBorder="1"/>
    <xf numFmtId="164" fontId="2" fillId="3" borderId="1" xfId="1" applyNumberFormat="1" applyFont="1" applyFill="1" applyBorder="1"/>
    <xf numFmtId="164" fontId="4" fillId="3" borderId="0" xfId="1" applyNumberFormat="1" applyFont="1" applyFill="1" applyBorder="1"/>
    <xf numFmtId="0" fontId="14" fillId="2" borderId="0" xfId="9" applyFont="1" applyFill="1" applyBorder="1" applyAlignment="1">
      <alignment horizontal="right"/>
    </xf>
    <xf numFmtId="164" fontId="19" fillId="2" borderId="0" xfId="1" applyNumberFormat="1" applyFont="1" applyFill="1" applyBorder="1"/>
    <xf numFmtId="0" fontId="9" fillId="2" borderId="0" xfId="0" applyFont="1" applyFill="1" applyBorder="1" applyAlignment="1">
      <alignment horizontal="right"/>
    </xf>
    <xf numFmtId="166" fontId="3" fillId="3" borderId="0" xfId="1" applyNumberFormat="1" applyFont="1" applyFill="1" applyBorder="1" applyAlignment="1">
      <alignment horizontal="right"/>
    </xf>
    <xf numFmtId="169" fontId="38" fillId="2" borderId="0" xfId="0" applyNumberFormat="1" applyFont="1" applyFill="1" applyBorder="1" applyAlignment="1">
      <alignment horizontal="right"/>
    </xf>
    <xf numFmtId="165" fontId="3" fillId="2" borderId="0" xfId="1" applyFont="1" applyFill="1" applyBorder="1" applyAlignment="1">
      <alignment horizontal="right"/>
    </xf>
    <xf numFmtId="165" fontId="3" fillId="2" borderId="1" xfId="1" applyFont="1" applyFill="1" applyBorder="1" applyAlignment="1">
      <alignment horizontal="right"/>
    </xf>
    <xf numFmtId="165" fontId="31" fillId="2" borderId="0" xfId="1" applyFont="1" applyFill="1" applyBorder="1" applyAlignment="1">
      <alignment horizontal="right"/>
    </xf>
    <xf numFmtId="165" fontId="3" fillId="2" borderId="0" xfId="1" applyFont="1" applyFill="1" applyAlignment="1">
      <alignment horizontal="right"/>
    </xf>
    <xf numFmtId="165" fontId="14" fillId="2" borderId="0" xfId="1" applyFont="1" applyFill="1" applyBorder="1" applyAlignment="1">
      <alignment horizontal="right"/>
    </xf>
    <xf numFmtId="0" fontId="2" fillId="2" borderId="0" xfId="3" applyFont="1" applyFill="1" applyBorder="1" applyAlignment="1">
      <alignment horizontal="center"/>
    </xf>
    <xf numFmtId="0" fontId="48" fillId="2" borderId="0" xfId="3" applyFont="1" applyFill="1" applyBorder="1" applyAlignment="1">
      <alignment horizontal="centerContinuous"/>
    </xf>
    <xf numFmtId="0" fontId="3" fillId="2" borderId="0" xfId="3" applyFont="1" applyFill="1" applyBorder="1" applyAlignment="1">
      <alignment horizontal="centerContinuous"/>
    </xf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Continuous" vertical="center"/>
    </xf>
    <xf numFmtId="0" fontId="2" fillId="2" borderId="0" xfId="3" quotePrefix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center"/>
    </xf>
    <xf numFmtId="166" fontId="4" fillId="2" borderId="1" xfId="1" applyNumberFormat="1" applyFont="1" applyFill="1" applyBorder="1"/>
    <xf numFmtId="164" fontId="11" fillId="2" borderId="1" xfId="1" applyNumberFormat="1" applyFont="1" applyFill="1" applyBorder="1"/>
    <xf numFmtId="167" fontId="11" fillId="2" borderId="1" xfId="2" applyNumberFormat="1" applyFont="1" applyFill="1" applyBorder="1"/>
    <xf numFmtId="164" fontId="4" fillId="2" borderId="2" xfId="1" applyNumberFormat="1" applyFont="1" applyFill="1" applyBorder="1"/>
    <xf numFmtId="164" fontId="11" fillId="2" borderId="2" xfId="1" applyNumberFormat="1" applyFont="1" applyFill="1" applyBorder="1"/>
    <xf numFmtId="167" fontId="11" fillId="2" borderId="2" xfId="2" applyNumberFormat="1" applyFont="1" applyFill="1" applyBorder="1"/>
    <xf numFmtId="0" fontId="11" fillId="2" borderId="2" xfId="0" applyFont="1" applyFill="1" applyBorder="1"/>
    <xf numFmtId="166" fontId="4" fillId="2" borderId="2" xfId="1" applyNumberFormat="1" applyFont="1" applyFill="1" applyBorder="1"/>
    <xf numFmtId="164" fontId="2" fillId="2" borderId="2" xfId="0" applyNumberFormat="1" applyFont="1" applyFill="1" applyBorder="1"/>
    <xf numFmtId="167" fontId="11" fillId="2" borderId="0" xfId="2" applyNumberFormat="1" applyFont="1" applyFill="1" applyBorder="1" applyAlignment="1">
      <alignment horizontal="right"/>
    </xf>
    <xf numFmtId="164" fontId="49" fillId="2" borderId="2" xfId="1" applyNumberFormat="1" applyFont="1" applyFill="1" applyBorder="1"/>
    <xf numFmtId="164" fontId="39" fillId="0" borderId="1" xfId="1" applyNumberFormat="1" applyFont="1" applyFill="1" applyBorder="1" applyAlignment="1">
      <alignment horizontal="right"/>
    </xf>
    <xf numFmtId="166" fontId="18" fillId="2" borderId="0" xfId="1" applyNumberFormat="1" applyFont="1" applyFill="1" applyBorder="1" applyAlignment="1">
      <alignment horizontal="right"/>
    </xf>
    <xf numFmtId="49" fontId="4" fillId="2" borderId="1" xfId="9" applyNumberFormat="1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center"/>
    </xf>
    <xf numFmtId="0" fontId="2" fillId="2" borderId="0" xfId="3" applyFont="1" applyFill="1" applyBorder="1" applyAlignment="1"/>
    <xf numFmtId="166" fontId="11" fillId="2" borderId="0" xfId="1" applyNumberFormat="1" applyFont="1" applyFill="1" applyBorder="1" applyAlignment="1"/>
    <xf numFmtId="0" fontId="11" fillId="2" borderId="0" xfId="0" applyFont="1" applyFill="1" applyBorder="1" applyAlignment="1"/>
    <xf numFmtId="164" fontId="11" fillId="2" borderId="0" xfId="1" applyNumberFormat="1" applyFont="1" applyFill="1" applyBorder="1" applyAlignment="1"/>
    <xf numFmtId="0" fontId="3" fillId="2" borderId="0" xfId="0" applyFont="1" applyFill="1" applyAlignment="1"/>
    <xf numFmtId="0" fontId="16" fillId="2" borderId="0" xfId="3" applyFont="1" applyFill="1" applyBorder="1" applyAlignment="1"/>
    <xf numFmtId="164" fontId="3" fillId="3" borderId="0" xfId="0" applyNumberFormat="1" applyFont="1" applyFill="1"/>
    <xf numFmtId="164" fontId="31" fillId="0" borderId="0" xfId="1" applyNumberFormat="1" applyFont="1" applyFill="1" applyBorder="1" applyAlignment="1">
      <alignment horizontal="right"/>
    </xf>
    <xf numFmtId="164" fontId="3" fillId="3" borderId="0" xfId="9" applyNumberFormat="1" applyFont="1" applyFill="1"/>
    <xf numFmtId="167" fontId="3" fillId="3" borderId="0" xfId="2" applyNumberFormat="1" applyFont="1" applyFill="1" applyBorder="1" applyAlignment="1">
      <alignment horizontal="right"/>
    </xf>
    <xf numFmtId="167" fontId="3" fillId="3" borderId="2" xfId="2" applyNumberFormat="1" applyFont="1" applyFill="1" applyBorder="1" applyAlignment="1">
      <alignment horizontal="right"/>
    </xf>
    <xf numFmtId="167" fontId="3" fillId="3" borderId="3" xfId="2" applyNumberFormat="1" applyFont="1" applyFill="1" applyBorder="1" applyAlignment="1">
      <alignment horizontal="right"/>
    </xf>
    <xf numFmtId="167" fontId="11" fillId="2" borderId="3" xfId="2" applyNumberFormat="1" applyFont="1" applyFill="1" applyBorder="1" applyAlignment="1">
      <alignment horizontal="right"/>
    </xf>
    <xf numFmtId="167" fontId="3" fillId="2" borderId="4" xfId="2" applyNumberFormat="1" applyFont="1" applyFill="1" applyBorder="1" applyAlignment="1">
      <alignment horizontal="right"/>
    </xf>
    <xf numFmtId="164" fontId="31" fillId="0" borderId="1" xfId="1" applyNumberFormat="1" applyFont="1" applyFill="1" applyBorder="1" applyAlignment="1">
      <alignment horizontal="right"/>
    </xf>
    <xf numFmtId="0" fontId="33" fillId="0" borderId="1" xfId="0" applyFont="1" applyFill="1" applyBorder="1"/>
    <xf numFmtId="166" fontId="3" fillId="3" borderId="1" xfId="1" applyNumberFormat="1" applyFont="1" applyFill="1" applyBorder="1" applyAlignment="1">
      <alignment horizontal="right"/>
    </xf>
    <xf numFmtId="166" fontId="38" fillId="3" borderId="1" xfId="1" applyNumberFormat="1" applyFont="1" applyFill="1" applyBorder="1" applyAlignment="1">
      <alignment horizontal="right"/>
    </xf>
    <xf numFmtId="166" fontId="38" fillId="3" borderId="0" xfId="1" applyNumberFormat="1" applyFont="1" applyFill="1" applyBorder="1" applyAlignment="1">
      <alignment horizontal="right"/>
    </xf>
    <xf numFmtId="166" fontId="4" fillId="3" borderId="0" xfId="1" applyNumberFormat="1" applyFont="1" applyFill="1" applyBorder="1"/>
    <xf numFmtId="0" fontId="17" fillId="3" borderId="0" xfId="0" applyFont="1" applyFill="1" applyBorder="1"/>
    <xf numFmtId="0" fontId="9" fillId="3" borderId="2" xfId="0" applyFont="1" applyFill="1" applyBorder="1" applyAlignment="1">
      <alignment horizontal="right"/>
    </xf>
    <xf numFmtId="169" fontId="38" fillId="3" borderId="2" xfId="0" applyNumberFormat="1" applyFont="1" applyFill="1" applyBorder="1" applyAlignment="1">
      <alignment horizontal="right"/>
    </xf>
    <xf numFmtId="169" fontId="38" fillId="3" borderId="0" xfId="0" applyNumberFormat="1" applyFont="1" applyFill="1" applyAlignment="1">
      <alignment horizontal="right"/>
    </xf>
    <xf numFmtId="169" fontId="38" fillId="3" borderId="3" xfId="0" applyNumberFormat="1" applyFont="1" applyFill="1" applyBorder="1" applyAlignment="1">
      <alignment horizontal="right"/>
    </xf>
    <xf numFmtId="10" fontId="3" fillId="3" borderId="0" xfId="2" applyNumberFormat="1" applyFont="1" applyFill="1" applyBorder="1" applyAlignment="1">
      <alignment horizontal="center"/>
    </xf>
    <xf numFmtId="10" fontId="3" fillId="3" borderId="1" xfId="2" applyNumberFormat="1" applyFont="1" applyFill="1" applyBorder="1" applyAlignment="1">
      <alignment horizontal="center"/>
    </xf>
    <xf numFmtId="164" fontId="39" fillId="3" borderId="1" xfId="1" applyNumberFormat="1" applyFont="1" applyFill="1" applyBorder="1" applyAlignment="1">
      <alignment horizontal="right"/>
    </xf>
    <xf numFmtId="169" fontId="38" fillId="3" borderId="1" xfId="0" applyNumberFormat="1" applyFont="1" applyFill="1" applyBorder="1" applyAlignment="1">
      <alignment horizontal="right"/>
    </xf>
    <xf numFmtId="0" fontId="51" fillId="0" borderId="0" xfId="9" applyFont="1" applyFill="1" applyAlignment="1"/>
    <xf numFmtId="0" fontId="19" fillId="2" borderId="0" xfId="9" applyFont="1" applyFill="1" applyBorder="1"/>
    <xf numFmtId="0" fontId="14" fillId="2" borderId="0" xfId="9" applyFont="1" applyFill="1" applyBorder="1"/>
    <xf numFmtId="0" fontId="14" fillId="2" borderId="0" xfId="0" quotePrefix="1" applyNumberFormat="1" applyFont="1" applyFill="1" applyBorder="1" applyAlignment="1">
      <alignment horizontal="centerContinuous"/>
    </xf>
    <xf numFmtId="0" fontId="52" fillId="2" borderId="0" xfId="0" applyFont="1" applyFill="1" applyBorder="1" applyAlignment="1">
      <alignment horizontal="center"/>
    </xf>
    <xf numFmtId="164" fontId="14" fillId="2" borderId="0" xfId="1" applyNumberFormat="1" applyFont="1" applyFill="1" applyBorder="1"/>
    <xf numFmtId="164" fontId="2" fillId="4" borderId="1" xfId="1" quotePrefix="1" applyNumberFormat="1" applyFont="1" applyFill="1" applyBorder="1" applyAlignment="1">
      <alignment horizontal="left"/>
    </xf>
    <xf numFmtId="0" fontId="2" fillId="2" borderId="1" xfId="9" applyFont="1" applyFill="1" applyBorder="1" applyAlignment="1">
      <alignment horizontal="center"/>
    </xf>
    <xf numFmtId="164" fontId="2" fillId="3" borderId="3" xfId="1" applyNumberFormat="1" applyFont="1" applyFill="1" applyBorder="1"/>
    <xf numFmtId="0" fontId="3" fillId="3" borderId="3" xfId="3" applyFont="1" applyFill="1" applyBorder="1"/>
    <xf numFmtId="172" fontId="3" fillId="3" borderId="0" xfId="4" applyNumberFormat="1" applyFont="1" applyFill="1" applyBorder="1"/>
    <xf numFmtId="164" fontId="2" fillId="3" borderId="3" xfId="1" applyNumberFormat="1" applyFont="1" applyFill="1" applyBorder="1" applyAlignment="1">
      <alignment horizontal="right"/>
    </xf>
    <xf numFmtId="164" fontId="2" fillId="3" borderId="0" xfId="3" applyNumberFormat="1" applyFont="1" applyFill="1"/>
    <xf numFmtId="0" fontId="47" fillId="3" borderId="0" xfId="0" quotePrefix="1" applyFont="1" applyFill="1"/>
    <xf numFmtId="164" fontId="11" fillId="3" borderId="2" xfId="1" applyNumberFormat="1" applyFont="1" applyFill="1" applyBorder="1"/>
    <xf numFmtId="0" fontId="4" fillId="3" borderId="0" xfId="0" applyFont="1" applyFill="1" applyBorder="1" applyAlignment="1">
      <alignment horizontal="center"/>
    </xf>
    <xf numFmtId="164" fontId="4" fillId="3" borderId="0" xfId="0" applyNumberFormat="1" applyFont="1" applyFill="1" applyBorder="1" applyAlignment="1">
      <alignment horizontal="centerContinuous" vertical="center"/>
    </xf>
    <xf numFmtId="0" fontId="9" fillId="3" borderId="2" xfId="0" applyFont="1" applyFill="1" applyBorder="1" applyAlignment="1">
      <alignment horizontal="center" wrapText="1"/>
    </xf>
    <xf numFmtId="164" fontId="39" fillId="3" borderId="0" xfId="0" applyNumberFormat="1" applyFont="1" applyFill="1"/>
    <xf numFmtId="164" fontId="39" fillId="3" borderId="1" xfId="1" quotePrefix="1" applyNumberFormat="1" applyFont="1" applyFill="1" applyBorder="1" applyAlignment="1">
      <alignment horizontal="left"/>
    </xf>
    <xf numFmtId="164" fontId="39" fillId="3" borderId="0" xfId="1" quotePrefix="1" applyNumberFormat="1" applyFont="1" applyFill="1" applyBorder="1" applyAlignment="1">
      <alignment horizontal="left"/>
    </xf>
    <xf numFmtId="164" fontId="39" fillId="3" borderId="2" xfId="1" quotePrefix="1" applyNumberFormat="1" applyFont="1" applyFill="1" applyBorder="1" applyAlignment="1">
      <alignment horizontal="left"/>
    </xf>
    <xf numFmtId="164" fontId="39" fillId="3" borderId="1" xfId="1" applyNumberFormat="1" applyFont="1" applyFill="1" applyBorder="1"/>
    <xf numFmtId="9" fontId="45" fillId="3" borderId="0" xfId="2" applyNumberFormat="1" applyFont="1" applyFill="1" applyBorder="1"/>
    <xf numFmtId="9" fontId="46" fillId="3" borderId="0" xfId="2" applyFont="1" applyFill="1" applyBorder="1"/>
    <xf numFmtId="167" fontId="39" fillId="3" borderId="0" xfId="2" applyNumberFormat="1" applyFont="1" applyFill="1"/>
    <xf numFmtId="0" fontId="40" fillId="3" borderId="2" xfId="0" applyFont="1" applyFill="1" applyBorder="1" applyAlignment="1">
      <alignment horizontal="center" wrapText="1"/>
    </xf>
    <xf numFmtId="0" fontId="40" fillId="3" borderId="1" xfId="0" applyFont="1" applyFill="1" applyBorder="1" applyAlignment="1">
      <alignment horizontal="right"/>
    </xf>
    <xf numFmtId="164" fontId="39" fillId="3" borderId="0" xfId="1" applyNumberFormat="1" applyFont="1" applyFill="1" applyBorder="1" applyAlignment="1">
      <alignment horizontal="right"/>
    </xf>
    <xf numFmtId="164" fontId="39" fillId="3" borderId="3" xfId="1" applyNumberFormat="1" applyFont="1" applyFill="1" applyBorder="1" applyAlignment="1">
      <alignment horizontal="right"/>
    </xf>
    <xf numFmtId="0" fontId="11" fillId="3" borderId="0" xfId="0" applyFont="1" applyFill="1" applyBorder="1" applyAlignment="1">
      <alignment wrapText="1"/>
    </xf>
    <xf numFmtId="164" fontId="39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horizontal="center" vertical="center"/>
    </xf>
    <xf numFmtId="166" fontId="2" fillId="3" borderId="3" xfId="1" applyNumberFormat="1" applyFont="1" applyFill="1" applyBorder="1" applyAlignment="1">
      <alignment horizontal="center" vertical="center"/>
    </xf>
    <xf numFmtId="166" fontId="38" fillId="3" borderId="3" xfId="1" applyNumberFormat="1" applyFont="1" applyFill="1" applyBorder="1" applyAlignment="1">
      <alignment horizontal="center" vertical="center"/>
    </xf>
    <xf numFmtId="164" fontId="2" fillId="3" borderId="0" xfId="1" applyNumberFormat="1" applyFont="1" applyFill="1" applyBorder="1" applyAlignment="1">
      <alignment horizontal="center" vertical="center"/>
    </xf>
    <xf numFmtId="166" fontId="3" fillId="2" borderId="0" xfId="0" applyNumberFormat="1" applyFont="1" applyFill="1"/>
    <xf numFmtId="0" fontId="1" fillId="2" borderId="0" xfId="9" applyFont="1" applyFill="1" applyBorder="1" applyAlignment="1">
      <alignment horizontal="center"/>
    </xf>
    <xf numFmtId="0" fontId="7" fillId="0" borderId="0" xfId="9"/>
    <xf numFmtId="0" fontId="15" fillId="2" borderId="0" xfId="9" applyFont="1" applyFill="1" applyAlignment="1">
      <alignment horizontal="left"/>
    </xf>
    <xf numFmtId="17" fontId="2" fillId="2" borderId="2" xfId="0" applyNumberFormat="1" applyFont="1" applyFill="1" applyBorder="1" applyAlignment="1">
      <alignment horizontal="center"/>
    </xf>
    <xf numFmtId="0" fontId="5" fillId="2" borderId="0" xfId="9" applyFont="1" applyFill="1" applyBorder="1" applyAlignment="1">
      <alignment horizontal="center"/>
    </xf>
    <xf numFmtId="0" fontId="5" fillId="0" borderId="0" xfId="9" applyFont="1" applyFill="1" applyBorder="1" applyAlignment="1">
      <alignment horizontal="center"/>
    </xf>
    <xf numFmtId="0" fontId="16" fillId="2" borderId="0" xfId="3" applyFont="1" applyFill="1" applyBorder="1" applyAlignment="1">
      <alignment horizontal="left" wrapText="1"/>
    </xf>
    <xf numFmtId="0" fontId="2" fillId="2" borderId="0" xfId="3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8" fillId="2" borderId="0" xfId="3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/>
    </xf>
    <xf numFmtId="0" fontId="6" fillId="2" borderId="0" xfId="9" applyFont="1" applyFill="1" applyBorder="1" applyAlignment="1">
      <alignment horizontal="center"/>
    </xf>
    <xf numFmtId="0" fontId="5" fillId="2" borderId="0" xfId="9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left" wrapText="1"/>
    </xf>
    <xf numFmtId="0" fontId="2" fillId="2" borderId="1" xfId="3" applyFont="1" applyFill="1" applyBorder="1" applyAlignment="1">
      <alignment horizontal="center"/>
    </xf>
    <xf numFmtId="0" fontId="2" fillId="2" borderId="0" xfId="9" applyFont="1" applyFill="1" applyBorder="1" applyAlignment="1">
      <alignment horizontal="center"/>
    </xf>
    <xf numFmtId="0" fontId="2" fillId="2" borderId="1" xfId="9" applyFont="1" applyFill="1" applyBorder="1" applyAlignment="1">
      <alignment horizontal="center"/>
    </xf>
    <xf numFmtId="49" fontId="4" fillId="2" borderId="1" xfId="9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2" fillId="2" borderId="1" xfId="3" quotePrefix="1" applyFont="1" applyFill="1" applyBorder="1" applyAlignment="1">
      <alignment horizontal="center"/>
    </xf>
  </cellXfs>
  <cellStyles count="10">
    <cellStyle name="Comma" xfId="1" builtinId="3"/>
    <cellStyle name="Comma_IV-trim  2002" xfId="4"/>
    <cellStyle name="Millares [0]_Conc. Act." xfId="5"/>
    <cellStyle name="Millares_B-12 FEMSA Mzo.99" xfId="6"/>
    <cellStyle name="Moneda [0]_CAPITA1" xfId="7"/>
    <cellStyle name="Moneda_ARGENTINA" xfId="8"/>
    <cellStyle name="Normal" xfId="0" builtinId="0"/>
    <cellStyle name="Normal 2" xfId="9"/>
    <cellStyle name="Normal_IV-trim  2002" xfId="3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180975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025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180975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025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180975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025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180975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025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7165"/>
          <a:ext cx="0" cy="234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180975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025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180975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025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510336/Desktop/IR%20Lozoya/IR/Trimestres/2012/Octubre/Integraci&#243;n%20Resultados%20FEMSA%20Sep%20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510336/Desktop/IR%20Lozoya/IR/Trimestres/2012/Octubre/Info%20Recibida/KOF/PR%20KOF%20V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2 IFRS"/>
      <sheetName val="Efecto Act. Consolidado"/>
    </sheetNames>
    <sheetDataSet>
      <sheetData sheetId="0">
        <row r="12">
          <cell r="G12">
            <v>173178325</v>
          </cell>
        </row>
        <row r="14">
          <cell r="G14">
            <v>72436782</v>
          </cell>
        </row>
        <row r="15">
          <cell r="G15">
            <v>7253225</v>
          </cell>
        </row>
        <row r="23">
          <cell r="G23">
            <v>28937</v>
          </cell>
        </row>
        <row r="24">
          <cell r="G24">
            <v>75501</v>
          </cell>
        </row>
        <row r="25">
          <cell r="G25">
            <v>19313089</v>
          </cell>
        </row>
        <row r="28">
          <cell r="G28">
            <v>186732</v>
          </cell>
        </row>
        <row r="29">
          <cell r="G29">
            <v>1742866</v>
          </cell>
        </row>
        <row r="30">
          <cell r="G30">
            <v>530176</v>
          </cell>
        </row>
        <row r="32">
          <cell r="G32">
            <v>108005</v>
          </cell>
        </row>
        <row r="34">
          <cell r="G34">
            <v>13340</v>
          </cell>
        </row>
        <row r="35">
          <cell r="G35">
            <v>1320736</v>
          </cell>
        </row>
        <row r="36">
          <cell r="G36">
            <v>17805621</v>
          </cell>
        </row>
        <row r="37">
          <cell r="G37">
            <v>5042649</v>
          </cell>
        </row>
        <row r="38">
          <cell r="G38">
            <v>3105686</v>
          </cell>
        </row>
        <row r="39">
          <cell r="G39">
            <v>15868658</v>
          </cell>
        </row>
        <row r="41">
          <cell r="G41">
            <v>4899457</v>
          </cell>
        </row>
        <row r="43">
          <cell r="G43">
            <v>4728653</v>
          </cell>
        </row>
        <row r="44">
          <cell r="G44">
            <v>577285</v>
          </cell>
        </row>
        <row r="47">
          <cell r="G47">
            <v>25599402</v>
          </cell>
        </row>
        <row r="58">
          <cell r="G58">
            <v>59674679.447155267</v>
          </cell>
        </row>
        <row r="60">
          <cell r="G60">
            <v>25416132.507235497</v>
          </cell>
        </row>
        <row r="61">
          <cell r="G61">
            <v>2258158.6021395102</v>
          </cell>
        </row>
        <row r="69">
          <cell r="G69">
            <v>-14769.888551118755</v>
          </cell>
        </row>
        <row r="70">
          <cell r="G70">
            <v>55631</v>
          </cell>
        </row>
        <row r="71">
          <cell r="G71">
            <v>7383399.2451131139</v>
          </cell>
        </row>
        <row r="74">
          <cell r="G74">
            <v>-75916.355312987696</v>
          </cell>
        </row>
        <row r="75">
          <cell r="G75">
            <v>556488.62886469741</v>
          </cell>
        </row>
        <row r="76">
          <cell r="G76">
            <v>166362.05889200652</v>
          </cell>
        </row>
        <row r="78">
          <cell r="G78">
            <v>53840</v>
          </cell>
        </row>
        <row r="80">
          <cell r="G80">
            <v>24658</v>
          </cell>
        </row>
        <row r="81">
          <cell r="G81">
            <v>465985.40952513332</v>
          </cell>
        </row>
        <row r="82">
          <cell r="G82">
            <v>6993330.1909009684</v>
          </cell>
        </row>
        <row r="83">
          <cell r="G83">
            <v>2127306.9853378739</v>
          </cell>
        </row>
        <row r="84">
          <cell r="G84">
            <v>1788467</v>
          </cell>
        </row>
        <row r="85">
          <cell r="G85">
            <v>6654490.2055630945</v>
          </cell>
        </row>
        <row r="87">
          <cell r="G87">
            <v>1929421</v>
          </cell>
        </row>
        <row r="89">
          <cell r="G89">
            <v>1795963.7648882978</v>
          </cell>
        </row>
        <row r="90">
          <cell r="G90">
            <v>49028</v>
          </cell>
        </row>
        <row r="93">
          <cell r="G93">
            <v>9526849.1231675074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B. Sheet"/>
      <sheetName val="IS cons."/>
      <sheetName val="IS Mexico y CA"/>
      <sheetName val="IS Mexico"/>
      <sheetName val="IS CA"/>
      <sheetName val="Sudamérica"/>
      <sheetName val="IS Col."/>
      <sheetName val="IS Ven."/>
      <sheetName val="IS Brasil"/>
      <sheetName val="IS Arg"/>
      <sheetName val="Anexos"/>
    </sheetNames>
    <sheetDataSet>
      <sheetData sheetId="0"/>
      <sheetData sheetId="1"/>
      <sheetData sheetId="2">
        <row r="5">
          <cell r="M5">
            <v>1.203301830368253E-2</v>
          </cell>
        </row>
        <row r="9">
          <cell r="N9">
            <v>-3242</v>
          </cell>
          <cell r="X9">
            <v>-8592</v>
          </cell>
        </row>
        <row r="18">
          <cell r="N18">
            <v>-375</v>
          </cell>
          <cell r="X18">
            <v>-922.02928211586914</v>
          </cell>
        </row>
        <row r="41">
          <cell r="N41">
            <v>-544</v>
          </cell>
          <cell r="X41">
            <v>-1404.5631110830764</v>
          </cell>
        </row>
      </sheetData>
      <sheetData sheetId="3">
        <row r="5">
          <cell r="M5">
            <v>1.5355345307179302E-2</v>
          </cell>
        </row>
      </sheetData>
      <sheetData sheetId="4"/>
      <sheetData sheetId="5"/>
      <sheetData sheetId="6">
        <row r="5">
          <cell r="K5">
            <v>7.668883772290469E-3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oleObject" Target="../embeddings/oleObject2.bin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oleObject" Target="../embeddings/oleObject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oleObject" Target="../embeddings/oleObject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oleObject" Target="../embeddings/oleObject6.bin"/><Relationship Id="rId4" Type="http://schemas.openxmlformats.org/officeDocument/2006/relationships/oleObject" Target="../embeddings/oleObject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oleObject" Target="../embeddings/oleObject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oleObject" Target="../embeddings/oleObject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oleObject" Target="../embeddings/oleObject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5" Type="http://schemas.openxmlformats.org/officeDocument/2006/relationships/oleObject" Target="../embeddings/oleObject13.bin"/><Relationship Id="rId4" Type="http://schemas.openxmlformats.org/officeDocument/2006/relationships/oleObject" Target="../embeddings/oleObject1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5"/>
  <sheetViews>
    <sheetView showGridLines="0" tabSelected="1" view="pageBreakPreview" zoomScale="80" zoomScaleNormal="100" zoomScaleSheetLayoutView="80" workbookViewId="0">
      <selection sqref="A1:O1"/>
    </sheetView>
  </sheetViews>
  <sheetFormatPr defaultColWidth="9.85546875" defaultRowHeight="15.75"/>
  <cols>
    <col min="1" max="1" width="65.85546875" style="2" customWidth="1"/>
    <col min="2" max="2" width="2.85546875" style="7" customWidth="1"/>
    <col min="3" max="5" width="11.7109375" style="2" customWidth="1"/>
    <col min="6" max="8" width="11.7109375" style="7" customWidth="1"/>
    <col min="9" max="9" width="5.42578125" style="2" customWidth="1"/>
    <col min="10" max="11" width="11.7109375" style="2" customWidth="1"/>
    <col min="12" max="12" width="11.7109375" style="102" customWidth="1"/>
    <col min="13" max="14" width="11.7109375" style="2" customWidth="1"/>
    <col min="15" max="15" width="11.7109375" style="7" customWidth="1"/>
    <col min="16" max="16384" width="9.85546875" style="2"/>
  </cols>
  <sheetData>
    <row r="1" spans="1:15" ht="39" customHeight="1">
      <c r="A1" s="487" t="s">
        <v>0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</row>
    <row r="2" spans="1:15" ht="15" customHeight="1">
      <c r="A2" s="488" t="s">
        <v>1</v>
      </c>
      <c r="B2" s="488"/>
      <c r="C2" s="488"/>
      <c r="D2" s="488"/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8"/>
    </row>
    <row r="3" spans="1:15" ht="15" customHeight="1">
      <c r="A3" s="489" t="s">
        <v>77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</row>
    <row r="4" spans="1:15" ht="18">
      <c r="A4" s="307"/>
      <c r="B4" s="307"/>
      <c r="C4" s="307"/>
      <c r="D4" s="307"/>
      <c r="E4" s="307"/>
      <c r="F4" s="307"/>
      <c r="G4" s="307"/>
      <c r="H4" s="307"/>
      <c r="I4" s="307"/>
      <c r="J4" s="412"/>
      <c r="K4" s="412"/>
      <c r="L4" s="457"/>
      <c r="M4" s="412"/>
      <c r="N4" s="412"/>
      <c r="O4" s="412"/>
    </row>
    <row r="5" spans="1:15">
      <c r="A5" s="8"/>
      <c r="B5" s="9"/>
      <c r="C5" s="8"/>
      <c r="D5" s="8"/>
      <c r="E5" s="8"/>
      <c r="F5" s="9"/>
      <c r="G5" s="9"/>
      <c r="H5" s="9"/>
      <c r="I5" s="8"/>
      <c r="J5" s="9"/>
      <c r="K5" s="10"/>
      <c r="L5" s="458"/>
      <c r="M5" s="11"/>
      <c r="O5" s="9"/>
    </row>
    <row r="6" spans="1:15">
      <c r="A6" s="12"/>
      <c r="B6" s="12"/>
      <c r="C6" s="486" t="s">
        <v>3</v>
      </c>
      <c r="D6" s="486"/>
      <c r="E6" s="486"/>
      <c r="F6" s="486"/>
      <c r="G6" s="486"/>
      <c r="H6" s="486"/>
      <c r="I6" s="4"/>
      <c r="J6" s="486" t="s">
        <v>160</v>
      </c>
      <c r="K6" s="486"/>
      <c r="L6" s="486"/>
      <c r="M6" s="486"/>
      <c r="N6" s="486"/>
      <c r="O6" s="486"/>
    </row>
    <row r="7" spans="1:15" ht="16.5">
      <c r="A7" s="15"/>
      <c r="B7" s="16"/>
      <c r="C7" s="91" t="s">
        <v>150</v>
      </c>
      <c r="D7" s="18" t="s">
        <v>4</v>
      </c>
      <c r="E7" s="142">
        <v>2011</v>
      </c>
      <c r="F7" s="18" t="s">
        <v>4</v>
      </c>
      <c r="G7" s="18" t="s">
        <v>149</v>
      </c>
      <c r="H7" s="18" t="s">
        <v>151</v>
      </c>
      <c r="I7" s="4"/>
      <c r="J7" s="91" t="s">
        <v>150</v>
      </c>
      <c r="K7" s="18" t="s">
        <v>4</v>
      </c>
      <c r="L7" s="459">
        <v>2011</v>
      </c>
      <c r="M7" s="18" t="s">
        <v>4</v>
      </c>
      <c r="N7" s="18" t="s">
        <v>149</v>
      </c>
      <c r="O7" s="18" t="s">
        <v>151</v>
      </c>
    </row>
    <row r="8" spans="1:15">
      <c r="A8" s="26" t="s">
        <v>5</v>
      </c>
      <c r="B8" s="26"/>
      <c r="C8" s="348">
        <v>59675</v>
      </c>
      <c r="D8" s="33">
        <v>100</v>
      </c>
      <c r="E8" s="348">
        <v>50544</v>
      </c>
      <c r="F8" s="33">
        <v>100</v>
      </c>
      <c r="G8" s="34">
        <v>18.065447926559042</v>
      </c>
      <c r="H8" s="382">
        <v>11.651234567901225</v>
      </c>
      <c r="I8" s="32"/>
      <c r="J8" s="348">
        <v>173178</v>
      </c>
      <c r="K8" s="33">
        <v>100</v>
      </c>
      <c r="L8" s="355">
        <v>143536</v>
      </c>
      <c r="M8" s="33">
        <v>100</v>
      </c>
      <c r="N8" s="34">
        <v>20.651265187827448</v>
      </c>
      <c r="O8" s="382">
        <v>14.665310444766465</v>
      </c>
    </row>
    <row r="9" spans="1:15">
      <c r="A9" s="37" t="s">
        <v>6</v>
      </c>
      <c r="B9" s="26"/>
      <c r="C9" s="348">
        <v>34258</v>
      </c>
      <c r="D9" s="38">
        <v>57.4</v>
      </c>
      <c r="E9" s="348">
        <v>29446</v>
      </c>
      <c r="F9" s="38">
        <v>58.3</v>
      </c>
      <c r="G9" s="39">
        <v>16.341778170209874</v>
      </c>
      <c r="H9" s="429"/>
      <c r="I9" s="32"/>
      <c r="J9" s="348">
        <v>100741</v>
      </c>
      <c r="K9" s="38">
        <v>58.2</v>
      </c>
      <c r="L9" s="355">
        <v>84261</v>
      </c>
      <c r="M9" s="38">
        <v>58.7</v>
      </c>
      <c r="N9" s="39">
        <v>19.558277257568733</v>
      </c>
      <c r="O9" s="429"/>
    </row>
    <row r="10" spans="1:15">
      <c r="A10" s="37" t="s">
        <v>7</v>
      </c>
      <c r="B10" s="26"/>
      <c r="C10" s="349">
        <v>25417</v>
      </c>
      <c r="D10" s="38">
        <v>42.6</v>
      </c>
      <c r="E10" s="349">
        <v>21098</v>
      </c>
      <c r="F10" s="38">
        <v>41.7</v>
      </c>
      <c r="G10" s="39">
        <v>20.471134704711357</v>
      </c>
      <c r="H10" s="429"/>
      <c r="I10" s="32"/>
      <c r="J10" s="349">
        <v>72437</v>
      </c>
      <c r="K10" s="38">
        <v>41.8</v>
      </c>
      <c r="L10" s="351">
        <v>59275</v>
      </c>
      <c r="M10" s="38">
        <v>41.3</v>
      </c>
      <c r="N10" s="39">
        <v>22.204976803036701</v>
      </c>
      <c r="O10" s="429"/>
    </row>
    <row r="11" spans="1:15">
      <c r="A11" s="48" t="s">
        <v>35</v>
      </c>
      <c r="B11" s="22"/>
      <c r="C11" s="348">
        <v>2258</v>
      </c>
      <c r="D11" s="33">
        <v>3.8</v>
      </c>
      <c r="E11" s="348">
        <v>1990</v>
      </c>
      <c r="F11" s="33">
        <v>3.9</v>
      </c>
      <c r="G11" s="34">
        <v>13.467336683417086</v>
      </c>
      <c r="H11" s="382"/>
      <c r="I11" s="32"/>
      <c r="J11" s="348">
        <v>7253</v>
      </c>
      <c r="K11" s="33">
        <v>4.2</v>
      </c>
      <c r="L11" s="355">
        <v>5883</v>
      </c>
      <c r="M11" s="33">
        <v>4.0999999999999996</v>
      </c>
      <c r="N11" s="34">
        <v>23.287438381778003</v>
      </c>
      <c r="O11" s="382"/>
    </row>
    <row r="12" spans="1:15">
      <c r="A12" s="48" t="s">
        <v>36</v>
      </c>
      <c r="B12" s="22"/>
      <c r="C12" s="348">
        <v>15846</v>
      </c>
      <c r="D12" s="33">
        <v>26.500000000000007</v>
      </c>
      <c r="E12" s="348">
        <v>13008</v>
      </c>
      <c r="F12" s="33">
        <v>25.800000000000008</v>
      </c>
      <c r="G12" s="34">
        <v>21.817343173431738</v>
      </c>
      <c r="H12" s="382"/>
      <c r="I12" s="32"/>
      <c r="J12" s="348">
        <v>45917</v>
      </c>
      <c r="K12" s="33">
        <v>26.399999999999995</v>
      </c>
      <c r="L12" s="355">
        <v>36601</v>
      </c>
      <c r="M12" s="33">
        <v>25.499999999999993</v>
      </c>
      <c r="N12" s="34">
        <v>25.452856479331174</v>
      </c>
      <c r="O12" s="382"/>
    </row>
    <row r="13" spans="1:15" ht="18">
      <c r="A13" s="26" t="s">
        <v>104</v>
      </c>
      <c r="C13" s="350">
        <v>-70</v>
      </c>
      <c r="D13" s="33">
        <v>-0.1</v>
      </c>
      <c r="E13" s="350">
        <v>166</v>
      </c>
      <c r="F13" s="33">
        <v>0.3</v>
      </c>
      <c r="G13" s="34" t="s">
        <v>180</v>
      </c>
      <c r="H13" s="382"/>
      <c r="I13" s="32"/>
      <c r="J13" s="350">
        <v>-46</v>
      </c>
      <c r="K13" s="33">
        <v>0</v>
      </c>
      <c r="L13" s="460">
        <v>217</v>
      </c>
      <c r="M13" s="33">
        <v>0.2</v>
      </c>
      <c r="N13" s="34" t="s">
        <v>180</v>
      </c>
      <c r="O13" s="382"/>
    </row>
    <row r="14" spans="1:15" s="102" customFormat="1" ht="18">
      <c r="A14" s="193" t="s">
        <v>105</v>
      </c>
      <c r="B14" s="194"/>
      <c r="C14" s="351">
        <v>7383</v>
      </c>
      <c r="D14" s="192">
        <v>12.4</v>
      </c>
      <c r="E14" s="351">
        <v>5934</v>
      </c>
      <c r="F14" s="192">
        <v>11.7</v>
      </c>
      <c r="G14" s="309">
        <v>24.418604651162788</v>
      </c>
      <c r="H14" s="309">
        <v>18.099089989888782</v>
      </c>
      <c r="I14" s="184"/>
      <c r="J14" s="351">
        <v>19313</v>
      </c>
      <c r="K14" s="192">
        <v>11.2</v>
      </c>
      <c r="L14" s="351">
        <v>16574</v>
      </c>
      <c r="M14" s="192">
        <v>11.5</v>
      </c>
      <c r="N14" s="309">
        <v>16.525883914564975</v>
      </c>
      <c r="O14" s="309">
        <v>10.962777349367258</v>
      </c>
    </row>
    <row r="15" spans="1:15">
      <c r="A15" s="50" t="s">
        <v>80</v>
      </c>
      <c r="B15" s="48"/>
      <c r="C15" s="352">
        <v>-76</v>
      </c>
      <c r="D15" s="52"/>
      <c r="E15" s="352">
        <v>198</v>
      </c>
      <c r="F15" s="257"/>
      <c r="G15" s="312" t="s">
        <v>180</v>
      </c>
      <c r="H15" s="316"/>
      <c r="I15" s="32"/>
      <c r="J15" s="352">
        <v>187</v>
      </c>
      <c r="K15" s="52"/>
      <c r="L15" s="461">
        <v>347</v>
      </c>
      <c r="M15" s="257"/>
      <c r="N15" s="312">
        <v>-46.10951008645533</v>
      </c>
      <c r="O15" s="316"/>
    </row>
    <row r="16" spans="1:15">
      <c r="A16" s="22" t="s">
        <v>169</v>
      </c>
      <c r="B16" s="22"/>
      <c r="C16" s="353">
        <v>556</v>
      </c>
      <c r="D16" s="54"/>
      <c r="E16" s="353">
        <v>631</v>
      </c>
      <c r="F16" s="258"/>
      <c r="G16" s="313">
        <v>-11.88589540412044</v>
      </c>
      <c r="H16" s="317"/>
      <c r="I16" s="32"/>
      <c r="J16" s="353">
        <v>1743</v>
      </c>
      <c r="K16" s="54"/>
      <c r="L16" s="462">
        <v>1648</v>
      </c>
      <c r="M16" s="258"/>
      <c r="N16" s="313">
        <v>5.7645631067961167</v>
      </c>
      <c r="O16" s="317"/>
    </row>
    <row r="17" spans="1:15">
      <c r="A17" s="22" t="s">
        <v>168</v>
      </c>
      <c r="B17" s="22"/>
      <c r="C17" s="353">
        <v>166</v>
      </c>
      <c r="D17" s="55"/>
      <c r="E17" s="353">
        <v>317</v>
      </c>
      <c r="F17" s="35"/>
      <c r="G17" s="315">
        <v>-47.634069400630921</v>
      </c>
      <c r="H17" s="431"/>
      <c r="I17" s="32"/>
      <c r="J17" s="353">
        <v>530</v>
      </c>
      <c r="K17" s="55"/>
      <c r="L17" s="462">
        <v>779</v>
      </c>
      <c r="M17" s="35"/>
      <c r="N17" s="315">
        <v>-31.964056482670088</v>
      </c>
      <c r="O17" s="431"/>
    </row>
    <row r="18" spans="1:15">
      <c r="A18" s="22" t="s">
        <v>170</v>
      </c>
      <c r="B18" s="22"/>
      <c r="C18" s="353">
        <v>54</v>
      </c>
      <c r="D18" s="55"/>
      <c r="E18" s="353">
        <v>-1158</v>
      </c>
      <c r="F18" s="35"/>
      <c r="G18" s="315" t="s">
        <v>180</v>
      </c>
      <c r="H18" s="431"/>
      <c r="I18" s="32"/>
      <c r="J18" s="353">
        <v>108</v>
      </c>
      <c r="K18" s="55"/>
      <c r="L18" s="462">
        <v>-871</v>
      </c>
      <c r="M18" s="35"/>
      <c r="N18" s="315" t="s">
        <v>180</v>
      </c>
      <c r="O18" s="431"/>
    </row>
    <row r="19" spans="1:15" ht="18" customHeight="1">
      <c r="A19" s="26" t="s">
        <v>173</v>
      </c>
      <c r="B19" s="48"/>
      <c r="C19" s="353">
        <v>22</v>
      </c>
      <c r="D19" s="52"/>
      <c r="E19" s="353">
        <v>272</v>
      </c>
      <c r="F19" s="255"/>
      <c r="G19" s="315">
        <v>-91.911764705882348</v>
      </c>
      <c r="H19" s="431"/>
      <c r="I19" s="32"/>
      <c r="J19" s="353">
        <v>0</v>
      </c>
      <c r="K19" s="52"/>
      <c r="L19" s="462">
        <v>186</v>
      </c>
      <c r="M19" s="255"/>
      <c r="N19" s="315" t="s">
        <v>180</v>
      </c>
      <c r="O19" s="431"/>
    </row>
    <row r="20" spans="1:15" s="102" customFormat="1">
      <c r="A20" s="193" t="s">
        <v>179</v>
      </c>
      <c r="B20" s="194"/>
      <c r="C20" s="354">
        <v>466</v>
      </c>
      <c r="D20" s="191"/>
      <c r="E20" s="354">
        <v>-572</v>
      </c>
      <c r="F20" s="256"/>
      <c r="G20" s="316" t="s">
        <v>180</v>
      </c>
      <c r="H20" s="316"/>
      <c r="I20" s="184"/>
      <c r="J20" s="354">
        <v>1321</v>
      </c>
      <c r="K20" s="191"/>
      <c r="L20" s="463">
        <v>184</v>
      </c>
      <c r="M20" s="256"/>
      <c r="N20" s="316" t="s">
        <v>180</v>
      </c>
      <c r="O20" s="316"/>
    </row>
    <row r="21" spans="1:15" s="102" customFormat="1" ht="21.75" customHeight="1">
      <c r="A21" s="472" t="s">
        <v>181</v>
      </c>
      <c r="B21" s="183"/>
      <c r="C21" s="473">
        <v>6993</v>
      </c>
      <c r="D21" s="474"/>
      <c r="E21" s="473">
        <v>6308</v>
      </c>
      <c r="F21" s="475"/>
      <c r="G21" s="476">
        <v>10.859226379201004</v>
      </c>
      <c r="H21" s="476"/>
      <c r="I21" s="477"/>
      <c r="J21" s="473">
        <v>17805</v>
      </c>
      <c r="K21" s="474"/>
      <c r="L21" s="473">
        <v>16043</v>
      </c>
      <c r="M21" s="475"/>
      <c r="N21" s="476">
        <v>10.982983232562482</v>
      </c>
      <c r="O21" s="476"/>
    </row>
    <row r="22" spans="1:15">
      <c r="A22" s="26" t="s">
        <v>13</v>
      </c>
      <c r="B22" s="26"/>
      <c r="C22" s="348">
        <v>2127</v>
      </c>
      <c r="D22" s="57"/>
      <c r="E22" s="348">
        <v>2022</v>
      </c>
      <c r="F22" s="35"/>
      <c r="G22" s="315">
        <v>5.1928783382789279</v>
      </c>
      <c r="H22" s="431"/>
      <c r="I22" s="32"/>
      <c r="J22" s="348">
        <v>5042</v>
      </c>
      <c r="K22" s="57"/>
      <c r="L22" s="355">
        <v>5198</v>
      </c>
      <c r="M22" s="35"/>
      <c r="N22" s="315">
        <v>-3.0011542901115851</v>
      </c>
      <c r="O22" s="431"/>
    </row>
    <row r="23" spans="1:15" ht="18">
      <c r="A23" s="37" t="s">
        <v>117</v>
      </c>
      <c r="B23" s="26"/>
      <c r="C23" s="356">
        <v>1788</v>
      </c>
      <c r="D23" s="59"/>
      <c r="E23" s="356">
        <v>1682</v>
      </c>
      <c r="F23" s="255"/>
      <c r="G23" s="314">
        <v>6.3020214030915511</v>
      </c>
      <c r="H23" s="430"/>
      <c r="I23" s="184"/>
      <c r="J23" s="356">
        <v>3106</v>
      </c>
      <c r="K23" s="59"/>
      <c r="L23" s="464">
        <v>2780</v>
      </c>
      <c r="M23" s="255"/>
      <c r="N23" s="314">
        <v>11.726618705035975</v>
      </c>
      <c r="O23" s="430"/>
    </row>
    <row r="24" spans="1:15" s="102" customFormat="1">
      <c r="A24" s="189" t="s">
        <v>14</v>
      </c>
      <c r="B24" s="183"/>
      <c r="C24" s="351">
        <v>6654</v>
      </c>
      <c r="D24" s="191"/>
      <c r="E24" s="351">
        <v>5968</v>
      </c>
      <c r="F24" s="256"/>
      <c r="G24" s="316">
        <v>11.494638069705099</v>
      </c>
      <c r="H24" s="316"/>
      <c r="I24" s="184"/>
      <c r="J24" s="351">
        <v>15869</v>
      </c>
      <c r="K24" s="191"/>
      <c r="L24" s="351">
        <v>13625</v>
      </c>
      <c r="M24" s="256"/>
      <c r="N24" s="316">
        <v>16.469724770642191</v>
      </c>
      <c r="O24" s="316"/>
    </row>
    <row r="25" spans="1:15">
      <c r="A25" s="26" t="s">
        <v>15</v>
      </c>
      <c r="B25" s="26"/>
      <c r="C25" s="348">
        <v>4725</v>
      </c>
      <c r="D25" s="46"/>
      <c r="E25" s="348">
        <v>4639</v>
      </c>
      <c r="F25" s="258"/>
      <c r="G25" s="313">
        <v>1.853847812028464</v>
      </c>
      <c r="H25" s="317"/>
      <c r="I25" s="32"/>
      <c r="J25" s="348">
        <v>10970</v>
      </c>
      <c r="K25" s="46"/>
      <c r="L25" s="355">
        <v>9782</v>
      </c>
      <c r="M25" s="258"/>
      <c r="N25" s="313">
        <v>12.144755673686358</v>
      </c>
      <c r="O25" s="317"/>
    </row>
    <row r="26" spans="1:15">
      <c r="A26" s="37" t="s">
        <v>16</v>
      </c>
      <c r="B26" s="26"/>
      <c r="C26" s="356">
        <v>1929</v>
      </c>
      <c r="D26" s="59"/>
      <c r="E26" s="356">
        <v>1329</v>
      </c>
      <c r="F26" s="255"/>
      <c r="G26" s="314">
        <v>45.146726862302479</v>
      </c>
      <c r="H26" s="430"/>
      <c r="I26" s="32"/>
      <c r="J26" s="356">
        <v>4899</v>
      </c>
      <c r="K26" s="59"/>
      <c r="L26" s="464">
        <v>3843</v>
      </c>
      <c r="M26" s="255"/>
      <c r="N26" s="314">
        <v>27.478532396565193</v>
      </c>
      <c r="O26" s="430"/>
    </row>
    <row r="27" spans="1:15">
      <c r="A27" s="26"/>
      <c r="B27" s="26"/>
      <c r="C27" s="357"/>
      <c r="D27" s="27"/>
      <c r="E27" s="357"/>
      <c r="F27" s="25"/>
      <c r="G27" s="25"/>
      <c r="H27" s="432"/>
      <c r="I27" s="24"/>
      <c r="J27" s="357"/>
      <c r="K27" s="27"/>
      <c r="L27" s="465"/>
      <c r="M27" s="25"/>
      <c r="O27" s="432"/>
    </row>
    <row r="28" spans="1:15">
      <c r="B28" s="26"/>
      <c r="C28" s="358"/>
      <c r="D28" s="27"/>
      <c r="E28" s="358"/>
      <c r="F28" s="25"/>
      <c r="G28" s="25"/>
      <c r="H28" s="432"/>
      <c r="I28" s="24"/>
      <c r="J28" s="358"/>
      <c r="K28" s="27"/>
      <c r="L28" s="466"/>
      <c r="M28" s="25"/>
      <c r="O28" s="432"/>
    </row>
    <row r="29" spans="1:15">
      <c r="C29" s="359"/>
      <c r="D29" s="66"/>
      <c r="E29" s="359"/>
      <c r="F29" s="67"/>
      <c r="G29" s="67"/>
      <c r="H29" s="433"/>
      <c r="I29" s="24"/>
      <c r="J29" s="359"/>
      <c r="K29" s="66"/>
      <c r="L29" s="467"/>
      <c r="M29" s="67"/>
      <c r="O29" s="433"/>
    </row>
    <row r="30" spans="1:15" ht="16.5">
      <c r="C30" s="91" t="s">
        <v>150</v>
      </c>
      <c r="D30" s="18" t="s">
        <v>4</v>
      </c>
      <c r="E30" s="360">
        <v>2011</v>
      </c>
      <c r="F30" s="18" t="s">
        <v>4</v>
      </c>
      <c r="G30" s="18" t="s">
        <v>149</v>
      </c>
      <c r="H30" s="434" t="s">
        <v>151</v>
      </c>
      <c r="I30" s="24"/>
      <c r="J30" s="91" t="s">
        <v>150</v>
      </c>
      <c r="K30" s="18" t="s">
        <v>4</v>
      </c>
      <c r="L30" s="468">
        <v>2011</v>
      </c>
      <c r="M30" s="18" t="s">
        <v>4</v>
      </c>
      <c r="N30" s="18" t="s">
        <v>149</v>
      </c>
      <c r="O30" s="434" t="s">
        <v>151</v>
      </c>
    </row>
    <row r="31" spans="1:15">
      <c r="A31" s="69" t="s">
        <v>153</v>
      </c>
      <c r="B31" s="20"/>
      <c r="C31" s="361"/>
      <c r="D31" s="70"/>
      <c r="E31" s="361"/>
      <c r="F31" s="17"/>
      <c r="G31" s="24"/>
      <c r="H31" s="188"/>
      <c r="I31" s="72"/>
      <c r="J31" s="361"/>
      <c r="K31" s="70"/>
      <c r="L31" s="469"/>
      <c r="M31" s="17"/>
      <c r="N31" s="24"/>
      <c r="O31" s="188"/>
    </row>
    <row r="32" spans="1:15" ht="15.75" customHeight="1">
      <c r="A32" s="47" t="s">
        <v>83</v>
      </c>
      <c r="B32" s="48"/>
      <c r="C32" s="349">
        <v>7383</v>
      </c>
      <c r="D32" s="199">
        <v>12.4</v>
      </c>
      <c r="E32" s="349">
        <v>5934</v>
      </c>
      <c r="F32" s="199">
        <v>11.7</v>
      </c>
      <c r="G32" s="318">
        <v>24.418604651162788</v>
      </c>
      <c r="H32" s="435">
        <v>18.099089989888782</v>
      </c>
      <c r="I32" s="184"/>
      <c r="J32" s="349">
        <v>19313</v>
      </c>
      <c r="K32" s="199">
        <v>11.2</v>
      </c>
      <c r="L32" s="351">
        <v>16574</v>
      </c>
      <c r="M32" s="199">
        <v>11.5</v>
      </c>
      <c r="N32" s="318">
        <v>16.525883914564975</v>
      </c>
      <c r="O32" s="435">
        <v>10.962777349367258</v>
      </c>
    </row>
    <row r="33" spans="1:15" ht="15.75" customHeight="1">
      <c r="A33" s="7" t="s">
        <v>17</v>
      </c>
      <c r="C33" s="348">
        <v>1845</v>
      </c>
      <c r="D33" s="74">
        <v>3.1</v>
      </c>
      <c r="E33" s="348">
        <v>1385</v>
      </c>
      <c r="F33" s="74">
        <v>2.7</v>
      </c>
      <c r="G33" s="319">
        <v>33.2129963898917</v>
      </c>
      <c r="H33" s="436"/>
      <c r="I33" s="184"/>
      <c r="J33" s="348">
        <v>5306</v>
      </c>
      <c r="K33" s="74">
        <v>3.1</v>
      </c>
      <c r="L33" s="355">
        <v>4045</v>
      </c>
      <c r="M33" s="74">
        <v>2.8</v>
      </c>
      <c r="N33" s="319">
        <v>31.174289245982688</v>
      </c>
      <c r="O33" s="436"/>
    </row>
    <row r="34" spans="1:15" ht="15.75" customHeight="1">
      <c r="A34" s="76" t="s">
        <v>86</v>
      </c>
      <c r="B34" s="26"/>
      <c r="C34" s="362">
        <v>300</v>
      </c>
      <c r="D34" s="197">
        <v>0.49999999999999956</v>
      </c>
      <c r="E34" s="362">
        <v>309</v>
      </c>
      <c r="F34" s="74">
        <v>0.70000000000000018</v>
      </c>
      <c r="G34" s="315">
        <v>-2.9126213592232997</v>
      </c>
      <c r="H34" s="436"/>
      <c r="I34" s="184"/>
      <c r="J34" s="362">
        <v>980</v>
      </c>
      <c r="K34" s="197">
        <v>0.50000000000000133</v>
      </c>
      <c r="L34" s="470">
        <v>630</v>
      </c>
      <c r="M34" s="74">
        <v>0.50000000000000089</v>
      </c>
      <c r="N34" s="319">
        <v>55.555555555555557</v>
      </c>
      <c r="O34" s="436"/>
    </row>
    <row r="35" spans="1:15" ht="15.75" customHeight="1">
      <c r="A35" s="79" t="s">
        <v>73</v>
      </c>
      <c r="B35" s="26"/>
      <c r="C35" s="363">
        <v>9528</v>
      </c>
      <c r="D35" s="81">
        <v>16</v>
      </c>
      <c r="E35" s="363">
        <v>7628</v>
      </c>
      <c r="F35" s="81">
        <v>15.1</v>
      </c>
      <c r="G35" s="320">
        <v>24.908232826428957</v>
      </c>
      <c r="H35" s="437">
        <v>17.776612480335597</v>
      </c>
      <c r="I35" s="184"/>
      <c r="J35" s="363">
        <v>25599</v>
      </c>
      <c r="K35" s="81">
        <v>14.8</v>
      </c>
      <c r="L35" s="471">
        <v>21249</v>
      </c>
      <c r="M35" s="81">
        <v>14.8</v>
      </c>
      <c r="N35" s="320">
        <v>20.471551602428349</v>
      </c>
      <c r="O35" s="437">
        <v>13.861531784634206</v>
      </c>
    </row>
    <row r="36" spans="1:15" s="102" customFormat="1" ht="15.75" customHeight="1">
      <c r="A36" s="218" t="s">
        <v>18</v>
      </c>
      <c r="B36" s="104"/>
      <c r="C36" s="440">
        <v>3965.0420782256565</v>
      </c>
      <c r="D36" s="218"/>
      <c r="E36" s="440">
        <v>2944.3008583458823</v>
      </c>
      <c r="F36" s="219"/>
      <c r="G36" s="441">
        <v>34.668373545671891</v>
      </c>
      <c r="H36" s="441"/>
      <c r="J36" s="440">
        <v>9273.2147093348813</v>
      </c>
      <c r="K36" s="218"/>
      <c r="L36" s="440">
        <v>7256.6457816570019</v>
      </c>
      <c r="M36" s="219"/>
      <c r="N36" s="321">
        <v>27.789270530129293</v>
      </c>
      <c r="O36" s="321"/>
    </row>
    <row r="37" spans="1:15" ht="19.5" customHeight="1">
      <c r="C37" s="86"/>
      <c r="D37" s="85"/>
      <c r="E37" s="86"/>
      <c r="F37" s="88"/>
      <c r="G37" s="88"/>
      <c r="H37" s="88"/>
      <c r="J37" s="21"/>
      <c r="K37" s="22"/>
      <c r="L37" s="185"/>
      <c r="M37" s="7"/>
      <c r="O37" s="88"/>
    </row>
    <row r="38" spans="1:15" ht="19.5" customHeight="1">
      <c r="A38" s="69" t="s">
        <v>152</v>
      </c>
      <c r="B38" s="20"/>
      <c r="C38" s="91" t="s">
        <v>150</v>
      </c>
      <c r="D38" s="90"/>
      <c r="E38" s="89">
        <v>2011</v>
      </c>
      <c r="F38" s="90"/>
      <c r="G38" s="91" t="s">
        <v>19</v>
      </c>
      <c r="H38" s="286"/>
      <c r="I38" s="286"/>
      <c r="J38" s="7"/>
      <c r="K38" s="7"/>
      <c r="N38" s="7"/>
      <c r="O38" s="412"/>
    </row>
    <row r="39" spans="1:15" ht="19.5" customHeight="1">
      <c r="A39" s="76" t="s">
        <v>118</v>
      </c>
      <c r="B39" s="26"/>
      <c r="C39" s="92">
        <v>1.5368506733757585</v>
      </c>
      <c r="E39" s="92">
        <v>1.5396128830028994</v>
      </c>
      <c r="F39" s="2"/>
      <c r="G39" s="93">
        <v>-2.7622096271409102E-3</v>
      </c>
      <c r="H39" s="100"/>
      <c r="I39" s="94"/>
      <c r="J39" s="7"/>
      <c r="K39" s="7"/>
      <c r="N39" s="7"/>
      <c r="O39" s="100"/>
    </row>
    <row r="40" spans="1:15" ht="19.5" customHeight="1">
      <c r="A40" s="76" t="s">
        <v>119</v>
      </c>
      <c r="B40" s="26"/>
      <c r="C40" s="95">
        <v>24.430769230769229</v>
      </c>
      <c r="E40" s="95">
        <v>24.29299363057325</v>
      </c>
      <c r="F40" s="2"/>
      <c r="G40" s="93">
        <v>0.13777560019597956</v>
      </c>
      <c r="H40" s="100"/>
      <c r="I40" s="94"/>
      <c r="J40" s="7"/>
      <c r="K40" s="7"/>
      <c r="N40" s="7"/>
      <c r="O40" s="100"/>
    </row>
    <row r="41" spans="1:15" ht="19.5" customHeight="1">
      <c r="A41" s="76" t="s">
        <v>120</v>
      </c>
      <c r="B41" s="26"/>
      <c r="C41" s="96">
        <v>0.37463490555549939</v>
      </c>
      <c r="E41" s="96">
        <v>0.36401847984041086</v>
      </c>
      <c r="F41" s="2"/>
      <c r="G41" s="93">
        <v>1.0616425715088529E-2</v>
      </c>
      <c r="H41" s="100"/>
      <c r="I41" s="94"/>
      <c r="J41" s="7"/>
      <c r="K41" s="7"/>
      <c r="N41" s="7"/>
      <c r="O41" s="100"/>
    </row>
    <row r="42" spans="1:15" ht="19.5" customHeight="1">
      <c r="A42" s="37" t="s">
        <v>121</v>
      </c>
      <c r="B42" s="26"/>
      <c r="C42" s="97">
        <v>0.12057830136964048</v>
      </c>
      <c r="D42" s="82"/>
      <c r="E42" s="97">
        <v>0.1334536794529011</v>
      </c>
      <c r="F42" s="82"/>
      <c r="G42" s="98">
        <v>-1.2875378083260614</v>
      </c>
      <c r="H42" s="100"/>
      <c r="I42" s="94"/>
      <c r="J42" s="7"/>
      <c r="K42" s="7"/>
      <c r="N42" s="7"/>
      <c r="O42" s="100"/>
    </row>
    <row r="43" spans="1:15" ht="19.5" customHeight="1">
      <c r="A43" s="26"/>
      <c r="B43" s="26"/>
      <c r="C43" s="99"/>
      <c r="D43" s="7"/>
      <c r="E43" s="99"/>
      <c r="G43" s="100"/>
      <c r="H43" s="100"/>
      <c r="I43" s="94"/>
      <c r="J43" s="7"/>
      <c r="K43" s="7"/>
      <c r="N43" s="7"/>
      <c r="O43" s="100"/>
    </row>
    <row r="44" spans="1:15" ht="17.25" customHeight="1">
      <c r="A44" s="490" t="s">
        <v>174</v>
      </c>
      <c r="B44" s="490"/>
      <c r="C44" s="490"/>
      <c r="D44" s="490"/>
      <c r="E44" s="490"/>
      <c r="F44" s="490"/>
      <c r="G44" s="490"/>
      <c r="H44" s="490"/>
      <c r="I44" s="490"/>
      <c r="J44" s="490"/>
      <c r="K44" s="490"/>
      <c r="L44" s="490"/>
      <c r="M44" s="490"/>
      <c r="N44" s="490"/>
      <c r="O44" s="490"/>
    </row>
    <row r="45" spans="1:15" ht="36.75" customHeight="1">
      <c r="A45" s="485" t="s">
        <v>155</v>
      </c>
      <c r="B45" s="485"/>
      <c r="C45" s="485"/>
      <c r="D45" s="485"/>
      <c r="E45" s="485"/>
      <c r="F45" s="485"/>
      <c r="G45" s="485"/>
      <c r="H45" s="485"/>
      <c r="I45" s="485"/>
      <c r="J45" s="485"/>
      <c r="K45" s="485"/>
      <c r="L45" s="485"/>
      <c r="M45" s="485"/>
      <c r="N45" s="485"/>
      <c r="O45" s="485"/>
    </row>
    <row r="46" spans="1:15" ht="15.75" customHeight="1">
      <c r="A46" s="26"/>
      <c r="B46" s="26"/>
      <c r="C46" s="99"/>
      <c r="D46" s="7"/>
      <c r="E46" s="99"/>
      <c r="G46" s="100"/>
      <c r="H46" s="100"/>
      <c r="I46" s="94"/>
      <c r="J46" s="7"/>
      <c r="K46" s="7"/>
      <c r="N46" s="7"/>
      <c r="O46" s="100"/>
    </row>
    <row r="47" spans="1:15" ht="15.75" customHeight="1">
      <c r="A47" s="259" t="s">
        <v>127</v>
      </c>
      <c r="B47" s="26"/>
      <c r="C47" s="60"/>
      <c r="D47" s="27"/>
      <c r="E47" s="24"/>
      <c r="F47" s="25"/>
      <c r="G47" s="25"/>
      <c r="H47" s="25"/>
      <c r="I47" s="24"/>
      <c r="J47" s="60"/>
      <c r="K47" s="27"/>
      <c r="L47" s="188"/>
      <c r="M47" s="25"/>
      <c r="O47" s="25"/>
    </row>
    <row r="48" spans="1:15" ht="15.75" customHeight="1">
      <c r="A48" s="259" t="s">
        <v>128</v>
      </c>
      <c r="B48" s="26"/>
      <c r="C48" s="60"/>
      <c r="D48" s="27"/>
      <c r="E48" s="24"/>
      <c r="F48" s="25"/>
      <c r="G48" s="25"/>
      <c r="H48" s="25"/>
      <c r="I48" s="24"/>
      <c r="J48" s="60"/>
      <c r="K48" s="27"/>
      <c r="L48" s="188"/>
      <c r="M48" s="25"/>
      <c r="O48" s="25"/>
    </row>
    <row r="49" spans="1:15" ht="15.75" customHeight="1">
      <c r="A49" s="324" t="s">
        <v>157</v>
      </c>
      <c r="B49" s="101"/>
      <c r="C49" s="102"/>
      <c r="D49" s="103"/>
      <c r="E49" s="103"/>
      <c r="F49" s="103"/>
      <c r="G49" s="104"/>
      <c r="H49" s="104"/>
      <c r="I49" s="104"/>
      <c r="J49" s="322"/>
      <c r="K49" s="322"/>
      <c r="L49" s="323"/>
      <c r="M49" s="323"/>
      <c r="N49" s="322"/>
      <c r="O49" s="104"/>
    </row>
    <row r="50" spans="1:15" ht="15.75" customHeight="1">
      <c r="A50" s="62" t="s">
        <v>122</v>
      </c>
      <c r="B50" s="105"/>
      <c r="F50" s="2"/>
      <c r="G50" s="2"/>
      <c r="H50" s="2"/>
      <c r="I50" s="7"/>
      <c r="J50" s="7"/>
      <c r="K50" s="7"/>
      <c r="N50" s="7"/>
      <c r="O50" s="2"/>
    </row>
    <row r="51" spans="1:15" ht="15.75" customHeight="1">
      <c r="A51" s="62" t="s">
        <v>123</v>
      </c>
      <c r="F51" s="2"/>
      <c r="G51" s="2"/>
      <c r="H51" s="2"/>
      <c r="I51" s="7"/>
      <c r="J51" s="7"/>
      <c r="K51" s="7"/>
      <c r="N51" s="7"/>
      <c r="O51" s="2"/>
    </row>
    <row r="52" spans="1:15" ht="15.75" customHeight="1">
      <c r="A52" s="62" t="s">
        <v>124</v>
      </c>
      <c r="F52" s="2"/>
      <c r="G52" s="2"/>
      <c r="H52" s="2"/>
      <c r="I52" s="7"/>
      <c r="J52" s="7"/>
      <c r="K52" s="7"/>
      <c r="N52" s="7"/>
      <c r="O52" s="2"/>
    </row>
    <row r="53" spans="1:15" ht="15.75" customHeight="1">
      <c r="A53" s="62" t="s">
        <v>125</v>
      </c>
      <c r="F53" s="2"/>
      <c r="G53" s="2"/>
      <c r="H53" s="2"/>
      <c r="I53" s="7"/>
      <c r="J53" s="7"/>
      <c r="K53" s="7"/>
      <c r="N53" s="7"/>
      <c r="O53" s="2"/>
    </row>
    <row r="54" spans="1:15" ht="15.75" customHeight="1">
      <c r="A54" s="106" t="s">
        <v>20</v>
      </c>
      <c r="F54" s="2"/>
      <c r="G54" s="2"/>
      <c r="H54" s="2"/>
      <c r="I54" s="7"/>
      <c r="J54" s="7"/>
      <c r="K54" s="7"/>
      <c r="N54" s="7"/>
      <c r="O54" s="2"/>
    </row>
    <row r="55" spans="1:15">
      <c r="A55" s="7"/>
      <c r="C55" s="7"/>
      <c r="D55" s="7"/>
      <c r="E55" s="7"/>
      <c r="I55" s="7"/>
      <c r="J55" s="21"/>
    </row>
  </sheetData>
  <mergeCells count="7">
    <mergeCell ref="A45:O45"/>
    <mergeCell ref="C6:H6"/>
    <mergeCell ref="J6:O6"/>
    <mergeCell ref="A1:O1"/>
    <mergeCell ref="A2:O2"/>
    <mergeCell ref="A3:O3"/>
    <mergeCell ref="A44:O44"/>
  </mergeCells>
  <printOptions horizontalCentered="1"/>
  <pageMargins left="0.43307086614173229" right="0.31496062992125984" top="0.78740157480314965" bottom="0.23622047244094491" header="0" footer="0"/>
  <pageSetup scale="46" orientation="portrait" horizontalDpi="300" verticalDpi="300" r:id="rId1"/>
  <headerFooter alignWithMargins="0"/>
  <drawing r:id="rId2"/>
  <legacyDrawing r:id="rId3"/>
  <oleObjects>
    <oleObject progId="Word.Picture.8" shapeId="1025" r:id="rId4"/>
    <oleObject progId="Word.Picture.8" shapeId="1026" r:id="rId5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Q78"/>
  <sheetViews>
    <sheetView showGridLines="0" view="pageBreakPreview" topLeftCell="A8" zoomScale="84" zoomScaleSheetLayoutView="84" workbookViewId="0">
      <selection activeCell="A4" sqref="A4:I4"/>
    </sheetView>
  </sheetViews>
  <sheetFormatPr defaultColWidth="9.85546875" defaultRowHeight="15.75" outlineLevelRow="1"/>
  <cols>
    <col min="1" max="1" width="63.28515625" style="2" bestFit="1" customWidth="1"/>
    <col min="2" max="2" width="1.42578125" style="7" customWidth="1"/>
    <col min="3" max="3" width="10.7109375" style="2" customWidth="1"/>
    <col min="4" max="4" width="12.28515625" style="2" customWidth="1"/>
    <col min="5" max="5" width="10.7109375" style="2" customWidth="1"/>
    <col min="6" max="6" width="10.5703125" style="7" hidden="1" customWidth="1"/>
    <col min="7" max="7" width="49" style="2" hidden="1" customWidth="1"/>
    <col min="8" max="8" width="16.42578125" style="2" customWidth="1"/>
    <col min="9" max="9" width="13.140625" style="2" customWidth="1"/>
    <col min="10" max="10" width="22.42578125" style="2" customWidth="1"/>
    <col min="11" max="11" width="9.85546875" style="2" customWidth="1"/>
    <col min="12" max="12" width="5" style="2" customWidth="1"/>
    <col min="13" max="13" width="5.140625" style="2" customWidth="1"/>
    <col min="14" max="16384" width="9.85546875" style="2"/>
  </cols>
  <sheetData>
    <row r="1" spans="1:17" ht="39" customHeight="1">
      <c r="A1" s="487" t="s">
        <v>0</v>
      </c>
      <c r="B1" s="487"/>
      <c r="C1" s="487"/>
      <c r="D1" s="487"/>
      <c r="E1" s="487"/>
      <c r="F1" s="487"/>
      <c r="G1" s="487"/>
      <c r="I1" s="3"/>
      <c r="J1" s="3"/>
      <c r="K1" s="3"/>
    </row>
    <row r="2" spans="1:17" ht="15" customHeight="1">
      <c r="A2" s="488" t="s">
        <v>1</v>
      </c>
      <c r="B2" s="488"/>
      <c r="C2" s="488"/>
      <c r="D2" s="488"/>
      <c r="E2" s="488"/>
      <c r="F2" s="488"/>
      <c r="G2" s="488"/>
      <c r="H2" s="5"/>
      <c r="I2" s="6"/>
      <c r="J2" s="6"/>
      <c r="K2" s="6"/>
    </row>
    <row r="3" spans="1:17" ht="15" customHeight="1">
      <c r="A3" s="489" t="s">
        <v>77</v>
      </c>
      <c r="B3" s="489"/>
      <c r="C3" s="489"/>
      <c r="D3" s="489"/>
      <c r="E3" s="489"/>
      <c r="F3" s="489"/>
      <c r="G3" s="489"/>
      <c r="H3" s="5"/>
      <c r="I3" s="6"/>
      <c r="J3" s="6"/>
      <c r="K3" s="6"/>
    </row>
    <row r="4" spans="1:17" ht="18">
      <c r="A4" s="491" t="s">
        <v>3</v>
      </c>
      <c r="B4" s="491"/>
      <c r="C4" s="491"/>
      <c r="D4" s="491"/>
      <c r="E4" s="491"/>
      <c r="F4" s="491"/>
      <c r="G4" s="5"/>
      <c r="H4" s="5"/>
      <c r="I4" s="5"/>
      <c r="J4" s="5"/>
      <c r="K4" s="5"/>
      <c r="L4" s="5"/>
      <c r="M4" s="5"/>
      <c r="N4" s="7"/>
    </row>
    <row r="5" spans="1:17">
      <c r="A5" s="8"/>
      <c r="B5" s="9"/>
      <c r="C5" s="8"/>
      <c r="D5" s="8"/>
      <c r="E5" s="8"/>
      <c r="F5" s="9"/>
      <c r="G5" s="8"/>
      <c r="H5" s="9"/>
      <c r="I5" s="10"/>
      <c r="J5" s="10"/>
      <c r="K5" s="11"/>
    </row>
    <row r="6" spans="1:17">
      <c r="A6" s="12"/>
      <c r="B6" s="12"/>
      <c r="C6" s="486" t="s">
        <v>163</v>
      </c>
      <c r="D6" s="486"/>
      <c r="E6" s="486"/>
      <c r="F6" s="13"/>
      <c r="G6" s="251"/>
      <c r="H6" s="7"/>
      <c r="I6" s="14"/>
      <c r="J6" s="14"/>
      <c r="K6" s="7"/>
    </row>
    <row r="7" spans="1:17" hidden="1">
      <c r="A7" s="12"/>
      <c r="B7" s="12"/>
      <c r="C7" s="250"/>
      <c r="D7" s="250"/>
      <c r="E7" s="250"/>
      <c r="F7" s="13"/>
      <c r="G7" s="251"/>
      <c r="H7" s="7"/>
      <c r="I7" s="14"/>
      <c r="J7" s="14"/>
      <c r="K7" s="7"/>
    </row>
    <row r="8" spans="1:17" ht="33">
      <c r="A8" s="15"/>
      <c r="B8" s="16"/>
      <c r="C8" s="143" t="s">
        <v>114</v>
      </c>
      <c r="D8" s="142" t="s">
        <v>45</v>
      </c>
      <c r="E8" s="143" t="s">
        <v>115</v>
      </c>
      <c r="F8" s="18" t="s">
        <v>4</v>
      </c>
      <c r="G8" s="251"/>
      <c r="H8" s="20"/>
      <c r="I8" s="19"/>
      <c r="J8" s="19"/>
      <c r="K8" s="19"/>
      <c r="P8" s="21"/>
      <c r="Q8" s="21"/>
    </row>
    <row r="9" spans="1:17" ht="15.75" hidden="1" customHeight="1">
      <c r="A9" s="22"/>
      <c r="B9" s="22"/>
      <c r="C9" s="23"/>
      <c r="D9" s="23"/>
      <c r="E9" s="24"/>
      <c r="F9" s="25"/>
      <c r="G9" s="5"/>
      <c r="H9" s="26"/>
      <c r="I9" s="27"/>
      <c r="J9" s="27"/>
      <c r="K9" s="24"/>
    </row>
    <row r="10" spans="1:17" ht="15.75" hidden="1" customHeight="1">
      <c r="A10" s="28"/>
      <c r="B10" s="22"/>
      <c r="C10" s="29"/>
      <c r="D10" s="29"/>
      <c r="E10" s="30"/>
      <c r="F10" s="25"/>
      <c r="G10" s="251"/>
      <c r="H10" s="26"/>
      <c r="I10" s="27"/>
      <c r="J10" s="27"/>
      <c r="K10" s="24"/>
      <c r="L10" s="21"/>
      <c r="M10" s="21"/>
      <c r="N10" s="31"/>
    </row>
    <row r="11" spans="1:17">
      <c r="A11" s="26" t="s">
        <v>5</v>
      </c>
      <c r="B11" s="26"/>
      <c r="C11" s="221">
        <f>+ROUND('[1]2012 IFRS'!$G$12/1000,0)</f>
        <v>173178</v>
      </c>
      <c r="D11" s="32"/>
      <c r="E11" s="275">
        <f>+C11+D11</f>
        <v>173178</v>
      </c>
      <c r="F11" s="33">
        <f>((+E11/E$11)*100)</f>
        <v>100</v>
      </c>
      <c r="G11" s="32"/>
      <c r="H11" s="26"/>
      <c r="I11" s="27"/>
      <c r="J11" s="27"/>
      <c r="K11" s="24"/>
      <c r="L11" s="21"/>
      <c r="M11" s="21"/>
      <c r="N11" s="31"/>
    </row>
    <row r="12" spans="1:17">
      <c r="A12" s="37" t="s">
        <v>6</v>
      </c>
      <c r="B12" s="26"/>
      <c r="C12" s="222">
        <f>+C11-C13</f>
        <v>100741</v>
      </c>
      <c r="D12" s="43"/>
      <c r="E12" s="276">
        <f t="shared" ref="E12:E34" si="0">+C12+D12</f>
        <v>100741</v>
      </c>
      <c r="F12" s="38">
        <f>F11-F13</f>
        <v>58.2</v>
      </c>
      <c r="G12" s="32"/>
      <c r="H12" s="26"/>
      <c r="I12" s="27"/>
      <c r="J12" s="27"/>
      <c r="K12" s="24"/>
    </row>
    <row r="13" spans="1:17">
      <c r="A13" s="37" t="s">
        <v>7</v>
      </c>
      <c r="B13" s="26"/>
      <c r="C13" s="222">
        <f>+ROUND('[1]2012 IFRS'!$G$14/1000,0)</f>
        <v>72437</v>
      </c>
      <c r="D13" s="43">
        <f>+D11-D12</f>
        <v>0</v>
      </c>
      <c r="E13" s="276">
        <f t="shared" si="0"/>
        <v>72437</v>
      </c>
      <c r="F13" s="38">
        <f>ROUND(((+E13/E$11)*100),1)</f>
        <v>41.8</v>
      </c>
      <c r="G13" s="32"/>
      <c r="H13" s="26"/>
      <c r="I13" s="27"/>
      <c r="J13" s="27"/>
      <c r="K13" s="24"/>
    </row>
    <row r="14" spans="1:17">
      <c r="A14" s="48" t="s">
        <v>35</v>
      </c>
      <c r="B14" s="22"/>
      <c r="C14" s="221">
        <f>+ROUND('[1]2012 IFRS'!$G$15/1000,0)</f>
        <v>7253</v>
      </c>
      <c r="D14" s="32"/>
      <c r="E14" s="275">
        <f t="shared" si="0"/>
        <v>7253</v>
      </c>
      <c r="F14" s="33">
        <f>ROUND(((+E14/E$11)*100),1)</f>
        <v>4.2</v>
      </c>
      <c r="G14" s="32"/>
      <c r="H14" s="26"/>
      <c r="I14" s="27"/>
      <c r="J14" s="27"/>
      <c r="K14" s="24"/>
    </row>
    <row r="15" spans="1:17">
      <c r="A15" s="48" t="s">
        <v>36</v>
      </c>
      <c r="B15" s="22"/>
      <c r="C15" s="221">
        <f>+C13-C14-C18-C19</f>
        <v>45918</v>
      </c>
      <c r="D15" s="77">
        <f>+D13-D14-D18-D19</f>
        <v>-1</v>
      </c>
      <c r="E15" s="275">
        <f t="shared" si="0"/>
        <v>45917</v>
      </c>
      <c r="F15" s="33">
        <f>F16-F14</f>
        <v>-4.2</v>
      </c>
      <c r="G15" s="32"/>
      <c r="H15" s="26"/>
      <c r="I15" s="27"/>
      <c r="J15" s="27"/>
      <c r="K15" s="44"/>
    </row>
    <row r="16" spans="1:17" s="181" customFormat="1" outlineLevel="1">
      <c r="A16" s="26" t="s">
        <v>84</v>
      </c>
      <c r="B16" s="26"/>
      <c r="C16" s="221">
        <f>+ROUND('[1]2012 IFRS'!$G$24/1000,0)</f>
        <v>76</v>
      </c>
      <c r="D16" s="32">
        <v>-1</v>
      </c>
      <c r="E16" s="275">
        <f>+C16+D16</f>
        <v>75</v>
      </c>
      <c r="F16" s="136"/>
      <c r="G16" s="184"/>
      <c r="H16" s="282"/>
      <c r="I16" s="179"/>
      <c r="J16" s="180"/>
      <c r="K16" s="179"/>
    </row>
    <row r="17" spans="1:14" outlineLevel="1">
      <c r="A17" s="26" t="s">
        <v>79</v>
      </c>
      <c r="B17" s="26"/>
      <c r="C17" s="221">
        <f>+ROUND('[1]2012 IFRS'!$G$23/1000,0)</f>
        <v>29</v>
      </c>
      <c r="D17" s="32"/>
      <c r="E17" s="275">
        <f>+C17+D17</f>
        <v>29</v>
      </c>
      <c r="F17" s="33"/>
      <c r="G17" s="32"/>
      <c r="H17" s="45"/>
      <c r="I17" s="24"/>
      <c r="J17" s="46"/>
      <c r="K17" s="24"/>
    </row>
    <row r="18" spans="1:14">
      <c r="A18" s="26" t="s">
        <v>85</v>
      </c>
      <c r="C18" s="21">
        <f>+C17-C16</f>
        <v>-47</v>
      </c>
      <c r="D18" s="283">
        <f>+D17-D16</f>
        <v>1</v>
      </c>
      <c r="E18" s="283">
        <f>+C18+D18</f>
        <v>-46</v>
      </c>
      <c r="F18" s="33"/>
      <c r="G18" s="32"/>
      <c r="H18" s="46"/>
      <c r="I18" s="24"/>
      <c r="J18" s="46"/>
      <c r="K18" s="24"/>
    </row>
    <row r="19" spans="1:14" s="102" customFormat="1">
      <c r="A19" s="193" t="s">
        <v>81</v>
      </c>
      <c r="B19" s="194"/>
      <c r="C19" s="223">
        <f>+ROUND('[1]2012 IFRS'!$G$25/1000,0)</f>
        <v>19313</v>
      </c>
      <c r="D19" s="190"/>
      <c r="E19" s="277">
        <f t="shared" si="0"/>
        <v>19313</v>
      </c>
      <c r="F19" s="192">
        <f>ROUND(((+E19/E$11)*100),1)</f>
        <v>11.2</v>
      </c>
      <c r="G19" s="184"/>
      <c r="H19" s="183"/>
      <c r="I19" s="187"/>
      <c r="J19" s="187"/>
      <c r="K19" s="188"/>
    </row>
    <row r="20" spans="1:14">
      <c r="A20" s="50" t="s">
        <v>80</v>
      </c>
      <c r="B20" s="48"/>
      <c r="C20" s="229">
        <f>ROUND('[1]2012 IFRS'!$G$28/1000,0)</f>
        <v>187</v>
      </c>
      <c r="D20" s="448"/>
      <c r="E20" s="278">
        <f t="shared" si="0"/>
        <v>187</v>
      </c>
      <c r="F20" s="49"/>
      <c r="G20" s="32"/>
      <c r="H20" s="26"/>
      <c r="I20" s="27"/>
      <c r="J20" s="27"/>
      <c r="K20" s="24"/>
    </row>
    <row r="21" spans="1:14">
      <c r="A21" s="22" t="s">
        <v>8</v>
      </c>
      <c r="B21" s="22"/>
      <c r="C21" s="230">
        <f>ROUND('[1]2012 IFRS'!$G$29/1000,0)</f>
        <v>1743</v>
      </c>
      <c r="D21" s="53"/>
      <c r="E21" s="279">
        <f t="shared" si="0"/>
        <v>1743</v>
      </c>
      <c r="F21" s="131"/>
      <c r="G21" s="32"/>
      <c r="H21" s="7"/>
      <c r="I21" s="7"/>
      <c r="J21" s="7"/>
      <c r="K21" s="7"/>
      <c r="M21" s="21"/>
      <c r="N21" s="31"/>
    </row>
    <row r="22" spans="1:14">
      <c r="A22" s="28" t="s">
        <v>9</v>
      </c>
      <c r="B22" s="22"/>
      <c r="C22" s="229">
        <f>+ROUND('[1]2012 IFRS'!$G$30/1000,0)</f>
        <v>530</v>
      </c>
      <c r="D22" s="51"/>
      <c r="E22" s="278">
        <f t="shared" si="0"/>
        <v>530</v>
      </c>
      <c r="F22" s="38"/>
      <c r="G22" s="32"/>
      <c r="H22" s="20"/>
      <c r="I22" s="56"/>
      <c r="J22" s="56"/>
      <c r="K22" s="24"/>
      <c r="L22" s="21"/>
      <c r="M22" s="21"/>
      <c r="N22" s="31"/>
    </row>
    <row r="23" spans="1:14">
      <c r="A23" s="22" t="s">
        <v>10</v>
      </c>
      <c r="B23" s="22"/>
      <c r="C23" s="230">
        <f>+C21-C22</f>
        <v>1213</v>
      </c>
      <c r="D23" s="32"/>
      <c r="E23" s="279">
        <f t="shared" si="0"/>
        <v>1213</v>
      </c>
      <c r="F23" s="131"/>
      <c r="G23" s="32"/>
      <c r="H23" s="26"/>
      <c r="J23" s="27"/>
      <c r="K23" s="24"/>
    </row>
    <row r="24" spans="1:14">
      <c r="A24" s="22" t="s">
        <v>11</v>
      </c>
      <c r="B24" s="22"/>
      <c r="C24" s="230">
        <f>ROUND('[1]2012 IFRS'!$G$32/1000,0)</f>
        <v>108</v>
      </c>
      <c r="D24" s="53"/>
      <c r="E24" s="279">
        <f t="shared" si="0"/>
        <v>108</v>
      </c>
      <c r="F24" s="33"/>
      <c r="G24" s="32"/>
      <c r="H24" s="26"/>
      <c r="I24" s="27"/>
      <c r="J24" s="27"/>
      <c r="K24" s="24"/>
    </row>
    <row r="25" spans="1:14" outlineLevel="1">
      <c r="A25" s="48" t="s">
        <v>12</v>
      </c>
      <c r="B25" s="48"/>
      <c r="C25" s="353">
        <f>+C28-C21+C22-C24-C26</f>
        <v>-13</v>
      </c>
      <c r="D25" s="53"/>
      <c r="E25" s="279">
        <f t="shared" si="0"/>
        <v>-13</v>
      </c>
      <c r="F25" s="33"/>
      <c r="G25" s="32"/>
      <c r="H25" s="26"/>
      <c r="I25" s="27"/>
      <c r="J25" s="27"/>
      <c r="K25" s="24"/>
    </row>
    <row r="26" spans="1:14" ht="18" customHeight="1" outlineLevel="1">
      <c r="A26" s="37" t="s">
        <v>75</v>
      </c>
      <c r="B26" s="48"/>
      <c r="C26" s="229">
        <f>ROUND('[1]2012 IFRS'!$G$34/1000,0)</f>
        <v>13</v>
      </c>
      <c r="D26" s="51"/>
      <c r="E26" s="278">
        <f t="shared" si="0"/>
        <v>13</v>
      </c>
      <c r="F26" s="38"/>
      <c r="G26" s="32"/>
      <c r="H26" s="26"/>
      <c r="I26" s="27"/>
      <c r="J26" s="27"/>
      <c r="K26" s="24"/>
    </row>
    <row r="27" spans="1:14" ht="18" customHeight="1">
      <c r="A27" s="26" t="s">
        <v>116</v>
      </c>
      <c r="B27" s="48"/>
      <c r="C27" s="229">
        <f>+C25+C26</f>
        <v>0</v>
      </c>
      <c r="D27" s="51"/>
      <c r="E27" s="409">
        <f>+E25+E26</f>
        <v>0</v>
      </c>
      <c r="F27" s="38"/>
      <c r="G27" s="32"/>
      <c r="H27" s="26"/>
      <c r="I27" s="27"/>
      <c r="J27" s="27"/>
      <c r="K27" s="24"/>
    </row>
    <row r="28" spans="1:14" s="102" customFormat="1">
      <c r="A28" s="193" t="s">
        <v>71</v>
      </c>
      <c r="B28" s="194"/>
      <c r="C28" s="223">
        <f>ROUND('[1]2012 IFRS'!$G$35/1000,0)</f>
        <v>1321</v>
      </c>
      <c r="D28" s="190"/>
      <c r="E28" s="277">
        <f t="shared" si="0"/>
        <v>1321</v>
      </c>
      <c r="F28" s="192"/>
      <c r="G28" s="184"/>
      <c r="H28" s="183"/>
      <c r="I28" s="187"/>
      <c r="J28" s="187"/>
      <c r="K28" s="188"/>
    </row>
    <row r="29" spans="1:14" s="102" customFormat="1" ht="18" customHeight="1">
      <c r="A29" s="183" t="s">
        <v>70</v>
      </c>
      <c r="B29" s="183"/>
      <c r="C29" s="231">
        <f>+ROUND('[1]2012 IFRS'!$G$36/1000,0)</f>
        <v>17806</v>
      </c>
      <c r="D29" s="184">
        <v>-1</v>
      </c>
      <c r="E29" s="280">
        <f t="shared" si="0"/>
        <v>17805</v>
      </c>
      <c r="F29" s="186"/>
      <c r="G29" s="184"/>
      <c r="H29" s="183"/>
      <c r="I29" s="187"/>
      <c r="J29" s="187"/>
      <c r="K29" s="188"/>
    </row>
    <row r="30" spans="1:14">
      <c r="A30" s="26" t="s">
        <v>13</v>
      </c>
      <c r="B30" s="26"/>
      <c r="C30" s="230">
        <f>+ROUND('[1]2012 IFRS'!$G$37/1000,0)</f>
        <v>5043</v>
      </c>
      <c r="D30" s="32">
        <v>-1</v>
      </c>
      <c r="E30" s="279">
        <f t="shared" si="0"/>
        <v>5042</v>
      </c>
      <c r="F30" s="38"/>
      <c r="G30" s="32"/>
      <c r="H30" s="26"/>
      <c r="I30" s="27"/>
      <c r="J30" s="27"/>
      <c r="K30" s="24"/>
    </row>
    <row r="31" spans="1:14">
      <c r="A31" s="37" t="s">
        <v>78</v>
      </c>
      <c r="B31" s="26"/>
      <c r="C31" s="229">
        <f>+ROUND('[1]2012 IFRS'!$G$38/1000,0)</f>
        <v>3106</v>
      </c>
      <c r="D31" s="268"/>
      <c r="E31" s="278">
        <f>+C31+D31</f>
        <v>3106</v>
      </c>
      <c r="F31" s="49"/>
      <c r="G31" s="32"/>
      <c r="H31" s="26"/>
      <c r="I31" s="27"/>
      <c r="J31" s="27"/>
      <c r="K31" s="24"/>
    </row>
    <row r="32" spans="1:14" s="102" customFormat="1">
      <c r="A32" s="189" t="s">
        <v>14</v>
      </c>
      <c r="B32" s="183"/>
      <c r="C32" s="223">
        <f>+ROUND('[1]2012 IFRS'!$G$39/1000,0)</f>
        <v>15869</v>
      </c>
      <c r="D32" s="190">
        <f>+D29-D30-D31</f>
        <v>0</v>
      </c>
      <c r="E32" s="277">
        <f t="shared" si="0"/>
        <v>15869</v>
      </c>
      <c r="F32" s="192"/>
      <c r="G32" s="184"/>
      <c r="H32" s="183"/>
      <c r="I32" s="187"/>
      <c r="J32" s="187"/>
      <c r="K32" s="188"/>
    </row>
    <row r="33" spans="1:11">
      <c r="A33" s="26" t="s">
        <v>15</v>
      </c>
      <c r="B33" s="26"/>
      <c r="C33" s="221">
        <f>+C32-C34</f>
        <v>10970</v>
      </c>
      <c r="D33" s="32">
        <f>+D32</f>
        <v>0</v>
      </c>
      <c r="E33" s="275">
        <f t="shared" si="0"/>
        <v>10970</v>
      </c>
      <c r="F33" s="131"/>
      <c r="G33" s="32"/>
      <c r="H33" s="26"/>
      <c r="I33" s="27"/>
      <c r="J33" s="27"/>
      <c r="K33" s="24"/>
    </row>
    <row r="34" spans="1:11">
      <c r="A34" s="37" t="s">
        <v>16</v>
      </c>
      <c r="B34" s="26"/>
      <c r="C34" s="222">
        <f>+ROUND('[1]2012 IFRS'!$G$41/1000,0)</f>
        <v>4899</v>
      </c>
      <c r="D34" s="43">
        <f>D32-D33</f>
        <v>0</v>
      </c>
      <c r="E34" s="276">
        <f t="shared" si="0"/>
        <v>4899</v>
      </c>
      <c r="F34" s="38"/>
      <c r="G34" s="32"/>
      <c r="H34" s="26"/>
      <c r="I34" s="27"/>
      <c r="J34" s="27"/>
      <c r="K34" s="24"/>
    </row>
    <row r="35" spans="1:11">
      <c r="A35" s="26"/>
      <c r="B35" s="26"/>
      <c r="C35" s="60"/>
      <c r="D35" s="61"/>
      <c r="E35" s="24"/>
      <c r="F35" s="25"/>
      <c r="G35" s="24"/>
      <c r="H35" s="26"/>
      <c r="I35" s="27"/>
      <c r="J35" s="27"/>
      <c r="K35" s="24"/>
    </row>
    <row r="36" spans="1:11" hidden="1">
      <c r="A36" s="26"/>
      <c r="B36" s="26"/>
      <c r="C36" s="60"/>
      <c r="D36" s="61"/>
      <c r="E36" s="24"/>
      <c r="F36" s="25"/>
      <c r="G36" s="24"/>
      <c r="H36" s="26"/>
      <c r="I36" s="27"/>
      <c r="J36" s="27"/>
      <c r="K36" s="24"/>
    </row>
    <row r="37" spans="1:11" hidden="1">
      <c r="A37" s="26"/>
      <c r="B37" s="26"/>
      <c r="C37" s="60"/>
      <c r="D37" s="61"/>
      <c r="E37" s="24"/>
      <c r="F37" s="25"/>
      <c r="G37" s="24"/>
      <c r="H37" s="26"/>
      <c r="I37" s="27"/>
      <c r="J37" s="27"/>
      <c r="K37" s="24"/>
    </row>
    <row r="38" spans="1:11" hidden="1">
      <c r="A38" s="26"/>
      <c r="B38" s="26"/>
      <c r="C38" s="60"/>
      <c r="D38" s="61"/>
      <c r="E38" s="24"/>
      <c r="F38" s="25"/>
      <c r="G38" s="24"/>
      <c r="H38" s="26"/>
      <c r="I38" s="27"/>
      <c r="J38" s="27"/>
      <c r="K38" s="24"/>
    </row>
    <row r="39" spans="1:11" hidden="1">
      <c r="A39" s="72"/>
      <c r="B39" s="26"/>
      <c r="C39" s="60"/>
      <c r="D39" s="61"/>
      <c r="E39" s="24"/>
      <c r="F39" s="25"/>
      <c r="G39" s="24"/>
      <c r="H39" s="26"/>
      <c r="I39" s="27"/>
      <c r="J39" s="27"/>
      <c r="K39" s="24"/>
    </row>
    <row r="40" spans="1:11" hidden="1">
      <c r="A40" s="72"/>
      <c r="B40" s="26"/>
      <c r="C40" s="60"/>
      <c r="D40" s="61"/>
      <c r="E40" s="24"/>
      <c r="F40" s="25"/>
      <c r="G40" s="24"/>
      <c r="H40" s="26"/>
      <c r="I40" s="27"/>
      <c r="J40" s="27"/>
      <c r="K40" s="24"/>
    </row>
    <row r="41" spans="1:11" hidden="1">
      <c r="A41" s="72"/>
      <c r="B41" s="26"/>
      <c r="C41" s="60"/>
      <c r="D41" s="61"/>
      <c r="E41" s="24"/>
      <c r="F41" s="25"/>
      <c r="G41" s="24"/>
      <c r="H41" s="26"/>
      <c r="I41" s="27"/>
      <c r="J41" s="27"/>
      <c r="K41" s="24"/>
    </row>
    <row r="42" spans="1:11" ht="16.5" hidden="1">
      <c r="A42" s="177"/>
      <c r="B42" s="26"/>
      <c r="C42" s="61"/>
      <c r="D42" s="61"/>
      <c r="E42" s="24"/>
      <c r="F42" s="25"/>
      <c r="G42" s="24"/>
      <c r="H42" s="26"/>
      <c r="I42" s="27"/>
      <c r="J42" s="27"/>
      <c r="K42" s="24"/>
    </row>
    <row r="43" spans="1:11" ht="16.5" hidden="1">
      <c r="A43" s="177"/>
      <c r="C43" s="63"/>
      <c r="D43" s="63"/>
      <c r="E43" s="26"/>
      <c r="F43" s="26"/>
      <c r="G43" s="24"/>
      <c r="H43" s="26"/>
      <c r="I43" s="27"/>
      <c r="J43" s="27"/>
      <c r="K43" s="24"/>
    </row>
    <row r="44" spans="1:11" ht="16.5" hidden="1">
      <c r="A44" s="182"/>
      <c r="C44" s="63"/>
      <c r="D44" s="63"/>
      <c r="E44" s="26"/>
      <c r="F44" s="26"/>
      <c r="G44" s="24"/>
      <c r="H44" s="26"/>
      <c r="I44" s="27"/>
      <c r="J44" s="27"/>
      <c r="K44" s="24"/>
    </row>
    <row r="45" spans="1:11" ht="16.5" hidden="1">
      <c r="A45" s="182"/>
      <c r="C45" s="63"/>
      <c r="D45" s="63"/>
      <c r="E45" s="26"/>
      <c r="F45" s="26"/>
      <c r="G45" s="24"/>
      <c r="H45" s="26"/>
      <c r="I45" s="27"/>
      <c r="J45" s="27"/>
      <c r="K45" s="24"/>
    </row>
    <row r="46" spans="1:11" ht="16.5" hidden="1">
      <c r="A46" s="182"/>
      <c r="C46" s="63"/>
      <c r="D46" s="63"/>
      <c r="E46" s="26"/>
      <c r="F46" s="26"/>
      <c r="G46" s="24"/>
      <c r="H46" s="26"/>
      <c r="I46" s="27"/>
      <c r="J46" s="27"/>
      <c r="K46" s="24"/>
    </row>
    <row r="47" spans="1:11" ht="16.5" hidden="1">
      <c r="A47" s="182"/>
      <c r="C47" s="63"/>
      <c r="D47" s="63"/>
      <c r="E47" s="26"/>
      <c r="F47" s="26"/>
      <c r="G47" s="24"/>
      <c r="H47" s="26"/>
      <c r="I47" s="27"/>
      <c r="J47" s="27"/>
      <c r="K47" s="24"/>
    </row>
    <row r="48" spans="1:11" ht="16.5" hidden="1">
      <c r="A48" s="182"/>
      <c r="C48" s="63"/>
      <c r="D48" s="63"/>
      <c r="E48" s="26"/>
      <c r="F48" s="26"/>
      <c r="G48" s="24"/>
      <c r="H48" s="26"/>
      <c r="I48" s="27"/>
      <c r="J48" s="27"/>
      <c r="K48" s="24"/>
    </row>
    <row r="49" spans="1:11" ht="16.5" hidden="1">
      <c r="A49" s="196"/>
      <c r="C49" s="63"/>
      <c r="D49" s="63"/>
      <c r="E49" s="26"/>
      <c r="F49" s="26"/>
      <c r="G49" s="24"/>
      <c r="H49" s="26"/>
      <c r="I49" s="27"/>
      <c r="J49" s="27"/>
      <c r="K49" s="24"/>
    </row>
    <row r="50" spans="1:11" ht="16.5" hidden="1">
      <c r="A50" s="177"/>
      <c r="C50" s="63"/>
      <c r="D50" s="63"/>
      <c r="E50" s="26"/>
      <c r="F50" s="26"/>
      <c r="G50" s="24"/>
      <c r="H50" s="26"/>
      <c r="I50" s="27"/>
      <c r="J50" s="27"/>
      <c r="K50" s="24"/>
    </row>
    <row r="51" spans="1:11" ht="16.5" hidden="1">
      <c r="A51" s="106"/>
      <c r="C51" s="63"/>
      <c r="D51" s="63"/>
      <c r="E51" s="26"/>
      <c r="F51" s="26"/>
      <c r="G51" s="24"/>
      <c r="H51" s="26"/>
      <c r="I51" s="27"/>
      <c r="J51" s="27"/>
      <c r="K51" s="24"/>
    </row>
    <row r="52" spans="1:11" ht="16.5" hidden="1">
      <c r="A52" s="177"/>
      <c r="C52" s="63"/>
      <c r="D52" s="63"/>
      <c r="E52" s="26"/>
      <c r="F52" s="26"/>
      <c r="G52" s="24"/>
      <c r="H52" s="26"/>
      <c r="I52" s="27"/>
      <c r="J52" s="27"/>
      <c r="K52" s="24"/>
    </row>
    <row r="53" spans="1:11" ht="16.5" hidden="1">
      <c r="A53" s="177"/>
      <c r="C53" s="63"/>
      <c r="D53" s="63"/>
      <c r="E53" s="26"/>
      <c r="F53" s="26"/>
      <c r="G53" s="24"/>
      <c r="H53" s="26"/>
      <c r="I53" s="27"/>
      <c r="J53" s="27"/>
      <c r="K53" s="24"/>
    </row>
    <row r="54" spans="1:11" ht="16.5" hidden="1">
      <c r="A54" s="177"/>
      <c r="C54" s="63"/>
      <c r="D54" s="63"/>
      <c r="E54" s="26"/>
      <c r="F54" s="26"/>
      <c r="G54" s="24"/>
      <c r="H54" s="26"/>
      <c r="I54" s="27"/>
      <c r="J54" s="27"/>
      <c r="K54" s="24"/>
    </row>
    <row r="55" spans="1:11" ht="16.5" hidden="1">
      <c r="A55" s="106"/>
      <c r="C55" s="65"/>
      <c r="D55" s="65"/>
      <c r="E55" s="67"/>
      <c r="F55" s="67"/>
      <c r="G55" s="24"/>
      <c r="H55" s="7"/>
      <c r="I55" s="7"/>
      <c r="J55" s="7"/>
      <c r="K55" s="7"/>
    </row>
    <row r="56" spans="1:11" ht="16.5" hidden="1">
      <c r="A56" s="177"/>
      <c r="C56" s="65"/>
      <c r="D56" s="65"/>
      <c r="E56" s="67"/>
      <c r="F56" s="67"/>
      <c r="G56" s="24"/>
      <c r="H56" s="7"/>
      <c r="I56" s="7"/>
      <c r="J56" s="7"/>
      <c r="K56" s="7"/>
    </row>
    <row r="57" spans="1:11" ht="16.5" hidden="1">
      <c r="A57" s="177"/>
      <c r="C57" s="65"/>
      <c r="D57" s="65"/>
      <c r="E57" s="67"/>
      <c r="F57" s="67"/>
      <c r="G57" s="24"/>
      <c r="H57" s="7"/>
      <c r="I57" s="7"/>
      <c r="J57" s="7"/>
      <c r="K57" s="7"/>
    </row>
    <row r="58" spans="1:11" ht="16.5" hidden="1">
      <c r="A58" s="106"/>
      <c r="C58" s="65"/>
      <c r="D58" s="65"/>
      <c r="E58" s="67"/>
      <c r="F58" s="67"/>
      <c r="G58" s="24"/>
      <c r="H58" s="7"/>
      <c r="I58" s="7"/>
      <c r="J58" s="7"/>
      <c r="K58" s="7"/>
    </row>
    <row r="59" spans="1:11" ht="16.5" hidden="1">
      <c r="A59" s="106"/>
      <c r="C59" s="65"/>
      <c r="D59" s="65"/>
      <c r="E59" s="67"/>
      <c r="F59" s="67"/>
      <c r="G59" s="24"/>
      <c r="H59" s="7"/>
      <c r="I59" s="7"/>
      <c r="J59" s="7"/>
      <c r="K59" s="7"/>
    </row>
    <row r="60" spans="1:11" ht="16.5" hidden="1">
      <c r="A60" s="177"/>
      <c r="C60" s="65"/>
      <c r="D60" s="65"/>
      <c r="E60" s="67"/>
      <c r="F60" s="67"/>
      <c r="G60" s="24"/>
      <c r="H60" s="7"/>
      <c r="I60" s="7"/>
      <c r="J60" s="7"/>
      <c r="K60" s="7"/>
    </row>
    <row r="61" spans="1:11" ht="16.5" hidden="1">
      <c r="A61" s="177"/>
      <c r="C61" s="65"/>
      <c r="D61" s="65"/>
      <c r="E61" s="67"/>
      <c r="F61" s="67"/>
      <c r="G61" s="24"/>
      <c r="H61" s="7"/>
      <c r="I61" s="7"/>
      <c r="J61" s="7"/>
      <c r="K61" s="7"/>
    </row>
    <row r="62" spans="1:11" hidden="1">
      <c r="C62" s="65"/>
      <c r="D62" s="65"/>
      <c r="E62" s="67"/>
      <c r="F62" s="67"/>
      <c r="G62" s="24"/>
      <c r="H62" s="7"/>
      <c r="I62" s="7"/>
      <c r="J62" s="7"/>
      <c r="K62" s="7"/>
    </row>
    <row r="63" spans="1:11" hidden="1">
      <c r="C63" s="65"/>
      <c r="D63" s="65"/>
      <c r="E63" s="67"/>
      <c r="F63" s="67"/>
      <c r="G63" s="24"/>
      <c r="H63" s="7"/>
      <c r="I63" s="7"/>
      <c r="J63" s="7"/>
      <c r="K63" s="7"/>
    </row>
    <row r="64" spans="1:11" hidden="1">
      <c r="C64" s="65"/>
      <c r="D64" s="65"/>
      <c r="E64" s="67"/>
      <c r="F64" s="67"/>
      <c r="G64" s="24"/>
      <c r="H64" s="7"/>
      <c r="I64" s="7"/>
      <c r="J64" s="7"/>
      <c r="K64" s="7"/>
    </row>
    <row r="65" spans="1:11" hidden="1">
      <c r="C65" s="65"/>
      <c r="D65" s="65"/>
      <c r="E65" s="67"/>
      <c r="F65" s="67"/>
      <c r="G65" s="24"/>
      <c r="H65" s="7"/>
      <c r="I65" s="7"/>
      <c r="J65" s="7"/>
      <c r="K65" s="7"/>
    </row>
    <row r="66" spans="1:11" hidden="1">
      <c r="C66" s="65"/>
      <c r="D66" s="65"/>
      <c r="E66" s="67"/>
      <c r="F66" s="67"/>
      <c r="G66" s="24"/>
      <c r="H66" s="7"/>
      <c r="I66" s="7"/>
      <c r="J66" s="7"/>
      <c r="K66" s="7"/>
    </row>
    <row r="67" spans="1:11" hidden="1">
      <c r="C67" s="65"/>
      <c r="D67" s="65"/>
      <c r="E67" s="67"/>
      <c r="F67" s="67"/>
      <c r="G67" s="24"/>
      <c r="H67" s="7"/>
      <c r="I67" s="7"/>
      <c r="J67" s="7"/>
      <c r="K67" s="7"/>
    </row>
    <row r="68" spans="1:11" hidden="1">
      <c r="C68" s="65"/>
      <c r="D68" s="65"/>
      <c r="E68" s="67"/>
      <c r="F68" s="67"/>
      <c r="G68" s="24"/>
      <c r="H68" s="7"/>
      <c r="I68" s="7"/>
      <c r="J68" s="7"/>
      <c r="K68" s="7"/>
    </row>
    <row r="69" spans="1:11" hidden="1">
      <c r="C69" s="65"/>
      <c r="D69" s="65"/>
      <c r="E69" s="67"/>
      <c r="F69" s="67"/>
      <c r="G69" s="24"/>
      <c r="H69" s="7"/>
      <c r="I69" s="7"/>
      <c r="J69" s="7"/>
      <c r="K69" s="7"/>
    </row>
    <row r="70" spans="1:11">
      <c r="C70" s="65"/>
      <c r="D70" s="65"/>
      <c r="E70" s="67"/>
      <c r="F70" s="67"/>
      <c r="G70" s="24"/>
      <c r="H70" s="7"/>
      <c r="I70" s="7"/>
      <c r="J70" s="7"/>
      <c r="K70" s="7"/>
    </row>
    <row r="71" spans="1:11" ht="33">
      <c r="C71" s="143" t="s">
        <v>114</v>
      </c>
      <c r="D71" s="142" t="s">
        <v>45</v>
      </c>
      <c r="E71" s="143" t="s">
        <v>115</v>
      </c>
      <c r="F71" s="18" t="s">
        <v>4</v>
      </c>
      <c r="G71" s="24"/>
      <c r="H71" s="7"/>
      <c r="I71" s="7"/>
      <c r="J71" s="7"/>
      <c r="K71" s="7"/>
    </row>
    <row r="72" spans="1:11">
      <c r="A72" s="69" t="s">
        <v>74</v>
      </c>
      <c r="B72" s="20"/>
      <c r="C72" s="70"/>
      <c r="D72" s="70"/>
      <c r="E72" s="71"/>
      <c r="F72" s="17"/>
      <c r="G72" s="72"/>
      <c r="H72" s="7"/>
      <c r="I72" s="73"/>
      <c r="J72" s="73"/>
      <c r="K72" s="7"/>
    </row>
    <row r="73" spans="1:11" ht="15.75" customHeight="1">
      <c r="A73" s="47" t="s">
        <v>72</v>
      </c>
      <c r="B73" s="48"/>
      <c r="C73" s="270">
        <f>+C19</f>
        <v>19313</v>
      </c>
      <c r="D73" s="41">
        <f>+D19</f>
        <v>0</v>
      </c>
      <c r="E73" s="232">
        <f>+C73+D73</f>
        <v>19313</v>
      </c>
      <c r="F73" s="199">
        <f>F19</f>
        <v>11.2</v>
      </c>
      <c r="G73" s="32"/>
      <c r="H73" s="20"/>
      <c r="I73" s="75"/>
      <c r="J73" s="75"/>
      <c r="K73" s="7"/>
    </row>
    <row r="74" spans="1:11" ht="15.75" customHeight="1">
      <c r="A74" s="7" t="s">
        <v>17</v>
      </c>
      <c r="C74" s="271">
        <f>+ROUND(('[1]2012 IFRS'!$G$43+'[1]2012 IFRS'!$G$44)/1000,0)</f>
        <v>5306</v>
      </c>
      <c r="D74" s="32"/>
      <c r="E74" s="233">
        <f t="shared" ref="E74:E77" si="1">+C74+D74</f>
        <v>5306</v>
      </c>
      <c r="F74" s="74">
        <f>ROUND(((+E74/E$11)*100),1)</f>
        <v>3.1</v>
      </c>
      <c r="G74" s="115"/>
      <c r="H74" s="7"/>
      <c r="I74" s="46"/>
      <c r="J74" s="46"/>
      <c r="K74" s="7"/>
    </row>
    <row r="75" spans="1:11" ht="15.75" customHeight="1">
      <c r="A75" s="76" t="s">
        <v>86</v>
      </c>
      <c r="B75" s="26"/>
      <c r="C75" s="272">
        <f>+C76-C74-C73</f>
        <v>980</v>
      </c>
      <c r="D75" s="110">
        <f>+D76-D74-D73</f>
        <v>0</v>
      </c>
      <c r="E75" s="110">
        <f t="shared" si="1"/>
        <v>980</v>
      </c>
      <c r="F75" s="74">
        <f>F76-F73-F74</f>
        <v>0.50000000000000133</v>
      </c>
      <c r="G75" s="115"/>
      <c r="H75" s="7"/>
      <c r="I75" s="46"/>
      <c r="J75" s="46"/>
      <c r="K75" s="78"/>
    </row>
    <row r="76" spans="1:11" ht="15.75" customHeight="1">
      <c r="A76" s="79" t="s">
        <v>73</v>
      </c>
      <c r="B76" s="26"/>
      <c r="C76" s="273">
        <f>+ROUND('[1]2012 IFRS'!$G$47/1000,0)</f>
        <v>25599</v>
      </c>
      <c r="D76" s="80"/>
      <c r="E76" s="234">
        <f t="shared" si="1"/>
        <v>25599</v>
      </c>
      <c r="F76" s="81">
        <f>ROUND(((+E76/E$11)*100),1)</f>
        <v>14.8</v>
      </c>
      <c r="G76" s="32"/>
      <c r="H76" s="7"/>
      <c r="I76" s="46"/>
      <c r="J76" s="46"/>
      <c r="K76" s="7"/>
    </row>
    <row r="77" spans="1:11" s="102" customFormat="1" ht="15.75" customHeight="1">
      <c r="A77" s="218" t="s">
        <v>18</v>
      </c>
      <c r="B77" s="104"/>
      <c r="C77" s="274"/>
      <c r="D77" s="83"/>
      <c r="E77" s="83">
        <f t="shared" si="1"/>
        <v>0</v>
      </c>
      <c r="F77" s="219"/>
      <c r="H77" s="104"/>
      <c r="I77" s="185"/>
      <c r="J77" s="185"/>
      <c r="K77" s="104"/>
    </row>
    <row r="78" spans="1:11" ht="19.5" customHeight="1">
      <c r="C78" s="86"/>
      <c r="D78" s="87"/>
      <c r="E78" s="87"/>
      <c r="F78" s="88"/>
      <c r="H78" s="1"/>
      <c r="I78" s="46"/>
      <c r="J78" s="46"/>
      <c r="K78" s="7"/>
    </row>
  </sheetData>
  <mergeCells count="5">
    <mergeCell ref="A1:G1"/>
    <mergeCell ref="A2:G2"/>
    <mergeCell ref="A3:G3"/>
    <mergeCell ref="A4:F4"/>
    <mergeCell ref="C6:E6"/>
  </mergeCells>
  <printOptions horizontalCentered="1"/>
  <pageMargins left="0.43307086614173229" right="0.31496062992125984" top="0.78740157480314965" bottom="0.23622047244094491" header="0" footer="0"/>
  <pageSetup orientation="portrait" horizontalDpi="300" verticalDpi="300" r:id="rId1"/>
  <headerFooter alignWithMargins="0"/>
  <drawing r:id="rId2"/>
  <legacyDrawing r:id="rId3"/>
  <oleObjects>
    <oleObject progId="Word.Picture.8" shapeId="8193" r:id="rId4"/>
  </oleObject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L57"/>
  <sheetViews>
    <sheetView showGridLines="0" view="pageBreakPreview" topLeftCell="A2" zoomScale="84" zoomScaleSheetLayoutView="84" workbookViewId="0">
      <selection activeCell="A4" sqref="A4:I4"/>
    </sheetView>
  </sheetViews>
  <sheetFormatPr defaultColWidth="9.85546875" defaultRowHeight="15.75" outlineLevelRow="1"/>
  <cols>
    <col min="1" max="1" width="49.28515625" style="145" customWidth="1"/>
    <col min="2" max="2" width="1.42578125" style="149" customWidth="1"/>
    <col min="3" max="5" width="10.7109375" style="145" customWidth="1"/>
    <col min="6" max="6" width="15.140625" style="145" customWidth="1"/>
    <col min="7" max="7" width="13.140625" style="145" customWidth="1"/>
    <col min="8" max="8" width="22.42578125" style="145" customWidth="1"/>
    <col min="9" max="9" width="9.85546875" style="145" customWidth="1"/>
    <col min="10" max="10" width="5" style="145" customWidth="1"/>
    <col min="11" max="11" width="5.140625" style="145" customWidth="1"/>
    <col min="12" max="16384" width="9.85546875" style="145"/>
  </cols>
  <sheetData>
    <row r="1" spans="1:12" ht="36" customHeight="1">
      <c r="A1" s="479" t="s">
        <v>0</v>
      </c>
      <c r="B1" s="479"/>
      <c r="C1" s="479"/>
      <c r="D1" s="479"/>
      <c r="E1" s="479"/>
      <c r="G1" s="146"/>
      <c r="H1" s="146"/>
      <c r="I1" s="146"/>
    </row>
    <row r="2" spans="1:12" ht="15" customHeight="1">
      <c r="A2" s="493" t="s">
        <v>1</v>
      </c>
      <c r="B2" s="493"/>
      <c r="C2" s="493"/>
      <c r="D2" s="493"/>
      <c r="E2" s="493"/>
      <c r="F2" s="147"/>
      <c r="G2" s="148"/>
      <c r="H2" s="148"/>
      <c r="I2" s="148"/>
    </row>
    <row r="3" spans="1:12" ht="15" customHeight="1">
      <c r="A3" s="484" t="s">
        <v>76</v>
      </c>
      <c r="B3" s="484"/>
      <c r="C3" s="484"/>
      <c r="D3" s="484"/>
      <c r="E3" s="484"/>
      <c r="F3" s="147"/>
      <c r="G3" s="148"/>
      <c r="H3" s="148"/>
      <c r="I3" s="148"/>
    </row>
    <row r="4" spans="1:12" ht="18">
      <c r="A4" s="492"/>
      <c r="B4" s="492"/>
      <c r="C4" s="492"/>
      <c r="D4" s="492"/>
      <c r="E4" s="492"/>
      <c r="F4" s="147"/>
      <c r="G4" s="147"/>
      <c r="H4" s="147"/>
      <c r="I4" s="147"/>
      <c r="J4" s="147"/>
      <c r="K4" s="147"/>
      <c r="L4" s="149"/>
    </row>
    <row r="5" spans="1:12">
      <c r="A5" s="151"/>
      <c r="B5" s="153"/>
      <c r="C5" s="151"/>
      <c r="D5" s="151"/>
      <c r="E5" s="151"/>
      <c r="F5" s="153"/>
      <c r="G5" s="152"/>
      <c r="H5" s="152"/>
      <c r="I5" s="11"/>
    </row>
    <row r="6" spans="1:12">
      <c r="A6" s="12"/>
      <c r="B6" s="12"/>
      <c r="C6" s="486"/>
      <c r="D6" s="486"/>
      <c r="E6" s="486"/>
      <c r="F6" s="149"/>
      <c r="G6" s="203"/>
      <c r="H6" s="203"/>
      <c r="I6" s="149"/>
    </row>
    <row r="7" spans="1:12" hidden="1">
      <c r="A7" s="12"/>
      <c r="B7" s="12"/>
      <c r="C7" s="250"/>
      <c r="D7" s="250"/>
      <c r="E7" s="250"/>
      <c r="F7" s="149"/>
      <c r="G7" s="203"/>
      <c r="H7" s="203"/>
      <c r="I7" s="149"/>
    </row>
    <row r="8" spans="1:12" ht="31.5">
      <c r="A8" s="15"/>
      <c r="B8" s="16"/>
      <c r="C8" s="142" t="s">
        <v>161</v>
      </c>
      <c r="D8" s="91" t="s">
        <v>113</v>
      </c>
      <c r="E8" s="142" t="s">
        <v>162</v>
      </c>
      <c r="F8" s="156"/>
    </row>
    <row r="9" spans="1:12">
      <c r="A9" s="163" t="s">
        <v>5</v>
      </c>
      <c r="B9" s="163"/>
      <c r="C9" s="224">
        <f>+ROUND('[1]2012 IFRS'!G58/1000,0)</f>
        <v>59675</v>
      </c>
      <c r="D9" s="224"/>
      <c r="E9" s="224">
        <f t="shared" ref="E9:E31" si="0">+C9+D9</f>
        <v>59675</v>
      </c>
    </row>
    <row r="10" spans="1:12">
      <c r="A10" s="160" t="s">
        <v>6</v>
      </c>
      <c r="B10" s="163"/>
      <c r="C10" s="238">
        <f>+C9-C11</f>
        <v>34259</v>
      </c>
      <c r="D10" s="238">
        <f>+D9-D11</f>
        <v>-1</v>
      </c>
      <c r="E10" s="238">
        <f t="shared" si="0"/>
        <v>34258</v>
      </c>
    </row>
    <row r="11" spans="1:12">
      <c r="A11" s="160" t="s">
        <v>7</v>
      </c>
      <c r="B11" s="163"/>
      <c r="C11" s="238">
        <f>+ROUND('[1]2012 IFRS'!G60/1000,0)</f>
        <v>25416</v>
      </c>
      <c r="D11" s="238">
        <v>1</v>
      </c>
      <c r="E11" s="238">
        <f t="shared" si="0"/>
        <v>25417</v>
      </c>
    </row>
    <row r="12" spans="1:12">
      <c r="A12" s="207" t="s">
        <v>35</v>
      </c>
      <c r="B12" s="205"/>
      <c r="C12" s="224">
        <f>+ROUND('[1]2012 IFRS'!G61/1000,0)</f>
        <v>2258</v>
      </c>
      <c r="D12" s="224"/>
      <c r="E12" s="224">
        <f t="shared" si="0"/>
        <v>2258</v>
      </c>
    </row>
    <row r="13" spans="1:12">
      <c r="A13" s="207" t="s">
        <v>36</v>
      </c>
      <c r="B13" s="205"/>
      <c r="C13" s="224">
        <f>+C11-C12-C16-C17</f>
        <v>15846</v>
      </c>
      <c r="D13" s="224">
        <f>+D11-D12-D16-D17</f>
        <v>0</v>
      </c>
      <c r="E13" s="224">
        <f t="shared" si="0"/>
        <v>15846</v>
      </c>
    </row>
    <row r="14" spans="1:12" outlineLevel="1">
      <c r="A14" s="26" t="s">
        <v>84</v>
      </c>
      <c r="B14" s="163"/>
      <c r="C14" s="224">
        <f>+ROUND('[1]2012 IFRS'!G70/1000,0)</f>
        <v>56</v>
      </c>
      <c r="D14" s="224">
        <v>-1</v>
      </c>
      <c r="E14" s="224">
        <f>+C14+D14</f>
        <v>55</v>
      </c>
    </row>
    <row r="15" spans="1:12" outlineLevel="1">
      <c r="A15" s="26" t="s">
        <v>79</v>
      </c>
      <c r="B15" s="163"/>
      <c r="C15" s="224">
        <f>+ROUND('[1]2012 IFRS'!G69/1000,0)</f>
        <v>-15</v>
      </c>
      <c r="D15" s="224"/>
      <c r="E15" s="224">
        <f>+C15+D15</f>
        <v>-15</v>
      </c>
    </row>
    <row r="16" spans="1:12">
      <c r="A16" s="26" t="s">
        <v>85</v>
      </c>
      <c r="B16" s="145"/>
      <c r="C16" s="156">
        <f>+C15-C14</f>
        <v>-71</v>
      </c>
      <c r="D16" s="156">
        <f>+D15-D14</f>
        <v>1</v>
      </c>
      <c r="E16" s="224">
        <f>+C16+D16</f>
        <v>-70</v>
      </c>
    </row>
    <row r="17" spans="1:6" s="170" customFormat="1">
      <c r="A17" s="193" t="s">
        <v>83</v>
      </c>
      <c r="B17" s="209"/>
      <c r="C17" s="226">
        <f>+ROUND('[1]2012 IFRS'!G71/1000,0)</f>
        <v>7383</v>
      </c>
      <c r="D17" s="226"/>
      <c r="E17" s="226">
        <f t="shared" si="0"/>
        <v>7383</v>
      </c>
      <c r="F17" s="170">
        <f>6701+18-503-1455+401</f>
        <v>5162</v>
      </c>
    </row>
    <row r="18" spans="1:6">
      <c r="A18" s="50" t="s">
        <v>80</v>
      </c>
      <c r="B18" s="207"/>
      <c r="C18" s="235">
        <f>+ROUND('[1]2012 IFRS'!G74/1000,0)</f>
        <v>-76</v>
      </c>
      <c r="D18" s="235"/>
      <c r="E18" s="235">
        <f t="shared" si="0"/>
        <v>-76</v>
      </c>
      <c r="F18" s="156"/>
    </row>
    <row r="19" spans="1:6">
      <c r="A19" s="205" t="s">
        <v>8</v>
      </c>
      <c r="B19" s="205"/>
      <c r="C19" s="236">
        <f>ROUND('[1]2012 IFRS'!G75/1000,0)</f>
        <v>556</v>
      </c>
      <c r="D19" s="236"/>
      <c r="E19" s="236">
        <f t="shared" si="0"/>
        <v>556</v>
      </c>
    </row>
    <row r="20" spans="1:6">
      <c r="A20" s="206" t="s">
        <v>9</v>
      </c>
      <c r="B20" s="205"/>
      <c r="C20" s="235">
        <f>+ROUND('[1]2012 IFRS'!G76/1000,0)</f>
        <v>166</v>
      </c>
      <c r="D20" s="235"/>
      <c r="E20" s="235">
        <f t="shared" si="0"/>
        <v>166</v>
      </c>
    </row>
    <row r="21" spans="1:6">
      <c r="A21" s="205" t="s">
        <v>10</v>
      </c>
      <c r="B21" s="205"/>
      <c r="C21" s="224">
        <f>+C19-C20</f>
        <v>390</v>
      </c>
      <c r="D21" s="224"/>
      <c r="E21" s="224">
        <f t="shared" si="0"/>
        <v>390</v>
      </c>
    </row>
    <row r="22" spans="1:6">
      <c r="A22" s="22" t="s">
        <v>170</v>
      </c>
      <c r="B22" s="205"/>
      <c r="C22" s="236">
        <f>ROUND('[1]2012 IFRS'!G78/1000,0)</f>
        <v>54</v>
      </c>
      <c r="D22" s="236"/>
      <c r="E22" s="236">
        <f t="shared" si="0"/>
        <v>54</v>
      </c>
    </row>
    <row r="23" spans="1:6">
      <c r="A23" s="48" t="s">
        <v>171</v>
      </c>
      <c r="B23" s="207"/>
      <c r="C23" s="236">
        <f>+C25-C21-C22-C24</f>
        <v>-3</v>
      </c>
      <c r="D23" s="236"/>
      <c r="E23" s="236">
        <f t="shared" si="0"/>
        <v>-3</v>
      </c>
    </row>
    <row r="24" spans="1:6" ht="18" customHeight="1">
      <c r="A24" s="26" t="s">
        <v>172</v>
      </c>
      <c r="B24" s="207"/>
      <c r="C24" s="235">
        <f>ROUND('[1]2012 IFRS'!G80/1000,0)</f>
        <v>25</v>
      </c>
      <c r="D24" s="235"/>
      <c r="E24" s="235">
        <f t="shared" si="0"/>
        <v>25</v>
      </c>
    </row>
    <row r="25" spans="1:6" s="170" customFormat="1">
      <c r="A25" s="208" t="s">
        <v>71</v>
      </c>
      <c r="B25" s="209"/>
      <c r="C25" s="226">
        <f>ROUND('[1]2012 IFRS'!G81/1000,0)</f>
        <v>466</v>
      </c>
      <c r="D25" s="226"/>
      <c r="E25" s="226">
        <f t="shared" si="0"/>
        <v>466</v>
      </c>
    </row>
    <row r="26" spans="1:6" s="170" customFormat="1" ht="18" customHeight="1">
      <c r="A26" s="210" t="s">
        <v>70</v>
      </c>
      <c r="B26" s="210"/>
      <c r="C26" s="237">
        <f>+ROUND('[1]2012 IFRS'!G82/1000,0)</f>
        <v>6993</v>
      </c>
      <c r="D26" s="237">
        <f>+D17-D18-D25-D28</f>
        <v>0</v>
      </c>
      <c r="E26" s="237">
        <f t="shared" si="0"/>
        <v>6993</v>
      </c>
    </row>
    <row r="27" spans="1:6" s="149" customFormat="1">
      <c r="A27" s="163" t="s">
        <v>13</v>
      </c>
      <c r="B27" s="163"/>
      <c r="C27" s="248">
        <f>+ROUND('[1]2012 IFRS'!G83/1000,0)</f>
        <v>2127</v>
      </c>
      <c r="D27" s="248"/>
      <c r="E27" s="248">
        <f t="shared" si="0"/>
        <v>2127</v>
      </c>
    </row>
    <row r="28" spans="1:6">
      <c r="A28" s="160" t="s">
        <v>78</v>
      </c>
      <c r="B28" s="163"/>
      <c r="C28" s="238">
        <f>+ROUND('[1]2012 IFRS'!G84/1000,0)</f>
        <v>1788</v>
      </c>
      <c r="D28" s="238"/>
      <c r="E28" s="238">
        <f>+C28+D28</f>
        <v>1788</v>
      </c>
    </row>
    <row r="29" spans="1:6" s="170" customFormat="1">
      <c r="A29" s="212" t="s">
        <v>14</v>
      </c>
      <c r="B29" s="210"/>
      <c r="C29" s="226">
        <f>+ROUND('[1]2012 IFRS'!G85/1000,0)</f>
        <v>6654</v>
      </c>
      <c r="D29" s="226">
        <f>+D26-D27</f>
        <v>0</v>
      </c>
      <c r="E29" s="226">
        <f t="shared" si="0"/>
        <v>6654</v>
      </c>
      <c r="F29" s="421"/>
    </row>
    <row r="30" spans="1:6">
      <c r="A30" s="163" t="s">
        <v>15</v>
      </c>
      <c r="B30" s="163"/>
      <c r="C30" s="224">
        <f>+C29-C31</f>
        <v>4725</v>
      </c>
      <c r="D30" s="224">
        <f>+D29</f>
        <v>0</v>
      </c>
      <c r="E30" s="224">
        <f t="shared" si="0"/>
        <v>4725</v>
      </c>
    </row>
    <row r="31" spans="1:6">
      <c r="A31" s="160" t="s">
        <v>16</v>
      </c>
      <c r="B31" s="163"/>
      <c r="C31" s="238">
        <f>+ROUND('[1]2012 IFRS'!G87/1000,0)</f>
        <v>1929</v>
      </c>
      <c r="D31" s="238">
        <f>+D29-D30</f>
        <v>0</v>
      </c>
      <c r="E31" s="238">
        <f t="shared" si="0"/>
        <v>1929</v>
      </c>
    </row>
    <row r="32" spans="1:6">
      <c r="A32" s="163"/>
      <c r="B32" s="163"/>
      <c r="C32" s="60"/>
      <c r="D32" s="60"/>
      <c r="E32" s="60"/>
    </row>
    <row r="33" spans="1:5" ht="16.5">
      <c r="A33" s="177"/>
      <c r="C33" s="63"/>
      <c r="D33" s="63"/>
      <c r="E33" s="63"/>
    </row>
    <row r="34" spans="1:5" ht="16.5" hidden="1">
      <c r="A34" s="213"/>
      <c r="C34" s="65"/>
      <c r="D34" s="65"/>
      <c r="E34" s="65"/>
    </row>
    <row r="35" spans="1:5" ht="16.5" hidden="1">
      <c r="A35" s="177"/>
      <c r="C35" s="65"/>
      <c r="D35" s="65"/>
      <c r="E35" s="65"/>
    </row>
    <row r="36" spans="1:5" ht="16.5" hidden="1">
      <c r="A36" s="177"/>
      <c r="C36" s="65"/>
      <c r="D36" s="65"/>
      <c r="E36" s="65"/>
    </row>
    <row r="37" spans="1:5" ht="16.5" hidden="1">
      <c r="A37" s="213"/>
      <c r="C37" s="65"/>
      <c r="D37" s="65"/>
      <c r="E37" s="65"/>
    </row>
    <row r="38" spans="1:5" ht="16.5" hidden="1">
      <c r="A38" s="213"/>
      <c r="C38" s="65"/>
      <c r="D38" s="65"/>
      <c r="E38" s="65"/>
    </row>
    <row r="39" spans="1:5" ht="16.5" hidden="1">
      <c r="A39" s="177"/>
      <c r="C39" s="65"/>
      <c r="D39" s="65"/>
      <c r="E39" s="65"/>
    </row>
    <row r="40" spans="1:5" ht="16.5" hidden="1">
      <c r="A40" s="177"/>
      <c r="C40" s="65"/>
      <c r="D40" s="65"/>
      <c r="E40" s="65"/>
    </row>
    <row r="41" spans="1:5" hidden="1">
      <c r="C41" s="65"/>
      <c r="D41" s="65"/>
      <c r="E41" s="65"/>
    </row>
    <row r="42" spans="1:5" hidden="1">
      <c r="C42" s="65"/>
      <c r="D42" s="65"/>
      <c r="E42" s="65"/>
    </row>
    <row r="43" spans="1:5" hidden="1">
      <c r="C43" s="65"/>
      <c r="D43" s="65"/>
      <c r="E43" s="65"/>
    </row>
    <row r="44" spans="1:5" hidden="1">
      <c r="C44" s="65"/>
      <c r="D44" s="65"/>
      <c r="E44" s="65"/>
    </row>
    <row r="45" spans="1:5" hidden="1">
      <c r="C45" s="65"/>
      <c r="D45" s="65"/>
      <c r="E45" s="65"/>
    </row>
    <row r="46" spans="1:5" hidden="1">
      <c r="C46" s="65"/>
      <c r="D46" s="65"/>
      <c r="E46" s="65"/>
    </row>
    <row r="47" spans="1:5" hidden="1">
      <c r="C47" s="65"/>
      <c r="D47" s="65"/>
      <c r="E47" s="65"/>
    </row>
    <row r="48" spans="1:5" hidden="1">
      <c r="C48" s="65"/>
      <c r="D48" s="65"/>
      <c r="E48" s="65"/>
    </row>
    <row r="49" spans="1:9" hidden="1">
      <c r="C49" s="65"/>
      <c r="D49" s="65"/>
      <c r="E49" s="65"/>
    </row>
    <row r="50" spans="1:9" ht="31.5">
      <c r="C50" s="142" t="s">
        <v>161</v>
      </c>
      <c r="D50" s="91" t="s">
        <v>113</v>
      </c>
      <c r="E50" s="142" t="s">
        <v>162</v>
      </c>
    </row>
    <row r="51" spans="1:9">
      <c r="A51" s="155" t="s">
        <v>74</v>
      </c>
      <c r="B51" s="168"/>
      <c r="C51" s="215"/>
      <c r="D51" s="215"/>
      <c r="E51" s="215"/>
    </row>
    <row r="52" spans="1:9" ht="15.75" customHeight="1">
      <c r="A52" s="216" t="s">
        <v>72</v>
      </c>
      <c r="B52" s="207"/>
      <c r="C52" s="225">
        <f>+C17</f>
        <v>7383</v>
      </c>
      <c r="D52" s="225">
        <f>+D17</f>
        <v>0</v>
      </c>
      <c r="E52" s="225">
        <f t="shared" ref="E52:E56" si="1">+C52+D52</f>
        <v>7383</v>
      </c>
    </row>
    <row r="53" spans="1:9" ht="15.75" customHeight="1">
      <c r="A53" s="149" t="s">
        <v>17</v>
      </c>
      <c r="C53" s="224">
        <f>+ROUND(('[1]2012 IFRS'!G89+'[1]2012 IFRS'!G90)/1000,0)</f>
        <v>1845</v>
      </c>
      <c r="D53" s="224"/>
      <c r="E53" s="224">
        <f t="shared" si="1"/>
        <v>1845</v>
      </c>
    </row>
    <row r="54" spans="1:9" ht="15.75" customHeight="1">
      <c r="A54" s="76" t="s">
        <v>86</v>
      </c>
      <c r="B54" s="163"/>
      <c r="C54" s="245">
        <f>+C55-C53-C52</f>
        <v>299</v>
      </c>
      <c r="D54" s="224">
        <f>+D55-D53-D52</f>
        <v>1</v>
      </c>
      <c r="E54" s="245">
        <f t="shared" si="1"/>
        <v>300</v>
      </c>
    </row>
    <row r="55" spans="1:9" ht="15.75" customHeight="1">
      <c r="A55" s="217" t="s">
        <v>73</v>
      </c>
      <c r="B55" s="163"/>
      <c r="C55" s="227">
        <f>+ROUND('[1]2012 IFRS'!G93/1000,0)</f>
        <v>9527</v>
      </c>
      <c r="D55" s="227">
        <v>1</v>
      </c>
      <c r="E55" s="227">
        <f t="shared" si="1"/>
        <v>9528</v>
      </c>
    </row>
    <row r="56" spans="1:9" s="170" customFormat="1" ht="15.75" customHeight="1">
      <c r="A56" s="220" t="s">
        <v>18</v>
      </c>
      <c r="B56" s="169"/>
      <c r="C56" s="247"/>
      <c r="D56" s="247"/>
      <c r="E56" s="247">
        <f t="shared" si="1"/>
        <v>0</v>
      </c>
    </row>
    <row r="57" spans="1:9" ht="19.5" customHeight="1">
      <c r="C57" s="86"/>
      <c r="D57" s="86"/>
      <c r="E57" s="86"/>
      <c r="F57" s="144"/>
      <c r="G57" s="46"/>
      <c r="H57" s="46"/>
      <c r="I57" s="149"/>
    </row>
  </sheetData>
  <mergeCells count="5">
    <mergeCell ref="A4:E4"/>
    <mergeCell ref="C6:E6"/>
    <mergeCell ref="A1:E1"/>
    <mergeCell ref="A2:E2"/>
    <mergeCell ref="A3:E3"/>
  </mergeCells>
  <printOptions horizontalCentered="1"/>
  <pageMargins left="0.43307086614173229" right="0.31496062992125984" top="0.78740157480314965" bottom="0.23622047244094491" header="0" footer="0"/>
  <pageSetup orientation="portrait" horizontalDpi="300" verticalDpi="300" r:id="rId1"/>
  <headerFooter alignWithMargins="0"/>
  <ignoredErrors>
    <ignoredError sqref="E16 E52" formula="1"/>
  </ignoredErrors>
  <drawing r:id="rId2"/>
  <legacyDrawing r:id="rId3"/>
  <oleObjects>
    <oleObject progId="Word.Picture.8" shapeId="10241" r:id="rId4"/>
  </oleObject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S19"/>
  <sheetViews>
    <sheetView showGridLines="0" view="pageBreakPreview" zoomScale="84" zoomScaleSheetLayoutView="84" workbookViewId="0">
      <selection activeCell="A4" sqref="A4:I4"/>
    </sheetView>
  </sheetViews>
  <sheetFormatPr defaultColWidth="9.85546875" defaultRowHeight="15.75"/>
  <cols>
    <col min="1" max="1" width="61.7109375" style="2" customWidth="1"/>
    <col min="2" max="2" width="2.85546875" style="7" customWidth="1"/>
    <col min="3" max="5" width="10.7109375" style="2" customWidth="1"/>
    <col min="6" max="8" width="10.7109375" style="7" customWidth="1"/>
    <col min="9" max="9" width="5.42578125" style="2" customWidth="1"/>
    <col min="10" max="10" width="11.7109375" style="2" bestFit="1" customWidth="1"/>
    <col min="11" max="11" width="10.7109375" style="2" customWidth="1"/>
    <col min="12" max="12" width="11.7109375" style="2" bestFit="1" customWidth="1"/>
    <col min="13" max="13" width="10.7109375" style="2" customWidth="1"/>
    <col min="14" max="14" width="8.85546875" style="2" bestFit="1" customWidth="1"/>
    <col min="15" max="15" width="5.140625" style="2" customWidth="1"/>
    <col min="16" max="16384" width="9.85546875" style="2"/>
  </cols>
  <sheetData>
    <row r="1" spans="1:19" ht="39" customHeight="1">
      <c r="A1" s="487" t="s">
        <v>0</v>
      </c>
      <c r="B1" s="487"/>
      <c r="C1" s="487"/>
      <c r="D1" s="487"/>
      <c r="E1" s="487"/>
      <c r="F1" s="487"/>
      <c r="G1" s="487"/>
      <c r="H1" s="487"/>
      <c r="I1" s="487"/>
      <c r="K1" s="3"/>
      <c r="L1" s="3"/>
      <c r="M1" s="3"/>
    </row>
    <row r="2" spans="1:19" ht="15" customHeight="1">
      <c r="A2" s="488" t="s">
        <v>1</v>
      </c>
      <c r="B2" s="488"/>
      <c r="C2" s="488"/>
      <c r="D2" s="488"/>
      <c r="E2" s="488"/>
      <c r="F2" s="488"/>
      <c r="G2" s="488"/>
      <c r="H2" s="488"/>
      <c r="I2" s="488"/>
      <c r="J2" s="5"/>
      <c r="K2" s="6"/>
      <c r="L2" s="6"/>
      <c r="M2" s="6"/>
    </row>
    <row r="3" spans="1:19" ht="15" customHeight="1">
      <c r="A3" s="489" t="s">
        <v>77</v>
      </c>
      <c r="B3" s="489"/>
      <c r="C3" s="489"/>
      <c r="D3" s="489"/>
      <c r="E3" s="489"/>
      <c r="F3" s="489"/>
      <c r="G3" s="489"/>
      <c r="H3" s="489"/>
      <c r="I3" s="489"/>
      <c r="J3" s="5"/>
      <c r="K3" s="6"/>
      <c r="L3" s="6"/>
      <c r="M3" s="6"/>
    </row>
    <row r="4" spans="1:19" ht="18">
      <c r="A4" s="489"/>
      <c r="B4" s="489"/>
      <c r="C4" s="489"/>
      <c r="D4" s="489"/>
      <c r="E4" s="489"/>
      <c r="F4" s="489"/>
      <c r="G4" s="489"/>
      <c r="H4" s="489"/>
      <c r="I4" s="489"/>
      <c r="J4" s="5"/>
      <c r="K4" s="5"/>
      <c r="L4" s="5"/>
      <c r="M4" s="5"/>
      <c r="N4" s="5"/>
      <c r="O4" s="5"/>
      <c r="P4" s="7"/>
    </row>
    <row r="5" spans="1:19">
      <c r="A5" s="8"/>
      <c r="B5" s="9"/>
      <c r="C5" s="8"/>
      <c r="D5" s="8"/>
      <c r="E5" s="8"/>
      <c r="F5" s="9"/>
      <c r="G5" s="9"/>
      <c r="H5" s="9"/>
      <c r="I5" s="8"/>
      <c r="J5" s="9"/>
      <c r="K5" s="10"/>
      <c r="L5" s="10"/>
      <c r="M5" s="11"/>
    </row>
    <row r="6" spans="1:19">
      <c r="A6" s="12"/>
      <c r="B6" s="12"/>
      <c r="C6" s="486" t="s">
        <v>3</v>
      </c>
      <c r="D6" s="486"/>
      <c r="E6" s="486"/>
      <c r="F6" s="486"/>
      <c r="G6" s="486"/>
      <c r="H6" s="413"/>
      <c r="I6" s="286"/>
      <c r="J6" s="486" t="s">
        <v>163</v>
      </c>
      <c r="K6" s="486"/>
      <c r="L6" s="486"/>
      <c r="M6" s="486"/>
      <c r="N6" s="486"/>
    </row>
    <row r="7" spans="1:19" hidden="1">
      <c r="A7" s="12"/>
      <c r="B7" s="12"/>
      <c r="C7" s="285"/>
      <c r="D7" s="285"/>
      <c r="E7" s="285"/>
      <c r="F7" s="13"/>
      <c r="G7" s="13"/>
      <c r="H7" s="13"/>
      <c r="I7" s="286"/>
      <c r="J7" s="285"/>
      <c r="K7" s="285"/>
      <c r="L7" s="285"/>
      <c r="M7" s="13"/>
    </row>
    <row r="8" spans="1:19" ht="16.5">
      <c r="A8" s="15"/>
      <c r="B8" s="16"/>
      <c r="C8" s="91" t="s">
        <v>150</v>
      </c>
      <c r="D8" s="18" t="s">
        <v>4</v>
      </c>
      <c r="E8" s="142">
        <v>2011</v>
      </c>
      <c r="F8" s="18" t="s">
        <v>4</v>
      </c>
      <c r="G8" s="18" t="s">
        <v>149</v>
      </c>
      <c r="H8" s="381"/>
      <c r="I8" s="286"/>
      <c r="J8" s="91" t="s">
        <v>150</v>
      </c>
      <c r="K8" s="18" t="s">
        <v>4</v>
      </c>
      <c r="L8" s="143">
        <v>2011</v>
      </c>
      <c r="M8" s="18" t="s">
        <v>4</v>
      </c>
      <c r="N8" s="18" t="s">
        <v>101</v>
      </c>
      <c r="R8" s="21"/>
      <c r="S8" s="21"/>
    </row>
    <row r="9" spans="1:19" ht="15.75" hidden="1" customHeight="1">
      <c r="A9" s="22"/>
      <c r="B9" s="22"/>
      <c r="C9" s="23"/>
      <c r="D9" s="24"/>
      <c r="E9" s="23"/>
      <c r="F9" s="25"/>
      <c r="G9" s="24"/>
      <c r="H9" s="24"/>
      <c r="I9" s="5"/>
      <c r="J9" s="23"/>
      <c r="K9" s="24"/>
      <c r="L9" s="24"/>
      <c r="M9" s="25"/>
      <c r="N9" s="24"/>
    </row>
    <row r="10" spans="1:19" ht="15.75" hidden="1" customHeight="1">
      <c r="A10" s="28"/>
      <c r="B10" s="22"/>
      <c r="C10" s="29"/>
      <c r="D10" s="30"/>
      <c r="E10" s="29"/>
      <c r="F10" s="25"/>
      <c r="G10" s="30"/>
      <c r="H10" s="24"/>
      <c r="I10" s="286"/>
      <c r="J10" s="29"/>
      <c r="K10" s="30"/>
      <c r="L10" s="30"/>
      <c r="M10" s="25"/>
      <c r="N10" s="30"/>
      <c r="O10" s="21"/>
      <c r="P10" s="31"/>
    </row>
    <row r="11" spans="1:19">
      <c r="A11" s="26" t="s">
        <v>5</v>
      </c>
      <c r="B11" s="26"/>
      <c r="C11" s="348">
        <f>+'Consolidado Resultados'!C8+'[2]IS cons.'!N9</f>
        <v>56433</v>
      </c>
      <c r="D11" s="33">
        <f>((+C11/C$11)*100)</f>
        <v>100</v>
      </c>
      <c r="E11" s="348">
        <f>+'Consolidado Resultados'!E8</f>
        <v>50544</v>
      </c>
      <c r="F11" s="33">
        <f>((+E11/E$11)*100)</f>
        <v>100</v>
      </c>
      <c r="G11" s="34">
        <f t="shared" ref="G11:G12" si="0">IF((((C11/E11)-1)*100)&gt;=100,"N.A.",(IF((((C11/E11)-1)*100)&lt;=-100,"N.A.",(((C11/E11)-1)*100))))</f>
        <v>11.651234567901225</v>
      </c>
      <c r="H11" s="34"/>
      <c r="I11" s="32"/>
      <c r="J11" s="348">
        <f>+'Consolidado Resultados'!J8+'[2]IS cons.'!X9</f>
        <v>164586</v>
      </c>
      <c r="K11" s="33">
        <f>((+J11/J$11)*100)</f>
        <v>100</v>
      </c>
      <c r="L11" s="348">
        <f>+'Consolidado Resultados'!L8</f>
        <v>143536</v>
      </c>
      <c r="M11" s="33">
        <f>((+L11/L$11)*100)</f>
        <v>100</v>
      </c>
      <c r="N11" s="34">
        <f t="shared" ref="N11:N12" si="1">IF((((J11/L11)-1)*100)&gt;=100,"N.S.",(IF((((J11/L11)-1)*100)&lt;=-100,"N.S.",(((J11/L11)-1)*100))))</f>
        <v>14.665310444766465</v>
      </c>
      <c r="O11" s="21"/>
      <c r="P11" s="31"/>
    </row>
    <row r="12" spans="1:19" s="102" customFormat="1" ht="18">
      <c r="A12" s="193" t="s">
        <v>105</v>
      </c>
      <c r="B12" s="194"/>
      <c r="C12" s="351">
        <f>+'Consolidado Resultados'!C14+'[2]IS cons.'!N18</f>
        <v>7008</v>
      </c>
      <c r="D12" s="192">
        <f>ROUND(((+C12/C$11)*100),1)</f>
        <v>12.4</v>
      </c>
      <c r="E12" s="351">
        <f>+'Consolidado Resultados'!E14</f>
        <v>5934</v>
      </c>
      <c r="F12" s="192">
        <f>ROUND(((+E12/E$11)*100),1)</f>
        <v>11.7</v>
      </c>
      <c r="G12" s="309">
        <f t="shared" si="0"/>
        <v>18.099089989888782</v>
      </c>
      <c r="H12" s="382"/>
      <c r="I12" s="184"/>
      <c r="J12" s="351">
        <f>+'Consolidado Resultados'!J14+'[2]IS cons.'!X18</f>
        <v>18390.970717884131</v>
      </c>
      <c r="K12" s="192">
        <f>ROUND(((+J12/J$11)*100),1)</f>
        <v>11.2</v>
      </c>
      <c r="L12" s="351">
        <f>+'Consolidado Resultados'!L14</f>
        <v>16574</v>
      </c>
      <c r="M12" s="192">
        <f>ROUND(((+L12/L$11)*100),1)</f>
        <v>11.5</v>
      </c>
      <c r="N12" s="309">
        <f t="shared" si="1"/>
        <v>10.962777349367258</v>
      </c>
    </row>
    <row r="13" spans="1:19" ht="15.75" customHeight="1">
      <c r="A13" s="79" t="s">
        <v>73</v>
      </c>
      <c r="B13" s="26"/>
      <c r="C13" s="348">
        <f>+'Consolidado Resultados'!C35+'[2]IS cons.'!N41</f>
        <v>8984</v>
      </c>
      <c r="D13" s="81">
        <f>ROUND(((+C13/C$11)*100),1)</f>
        <v>15.9</v>
      </c>
      <c r="E13" s="363">
        <f>+'Consolidado Resultados'!E35</f>
        <v>7628</v>
      </c>
      <c r="F13" s="81">
        <f>ROUND(((+E13/E$11)*100),1)</f>
        <v>15.1</v>
      </c>
      <c r="G13" s="320">
        <f>IF((((C13/E13)-1)*100)&gt;=100,"N.A.",(IF((((C13/E13)-1)*100)&lt;=-100,"N.A.",(((C13/E13)-1)*100))))</f>
        <v>17.776612480335597</v>
      </c>
      <c r="H13" s="383"/>
      <c r="I13" s="184"/>
      <c r="J13" s="348">
        <f>+'Consolidado Resultados'!J35+'[2]IS cons.'!X41</f>
        <v>24194.436888916924</v>
      </c>
      <c r="K13" s="81">
        <f>ROUND(((+J13/J$11)*100),1)</f>
        <v>14.7</v>
      </c>
      <c r="L13" s="348">
        <f>+'Consolidado Resultados'!L35</f>
        <v>21249</v>
      </c>
      <c r="M13" s="81">
        <f>ROUND(((+L13/L$11)*100),1)</f>
        <v>14.8</v>
      </c>
      <c r="N13" s="320">
        <f>IF((((J13/L13)-1)*100)&gt;=100,"N.S.",(IF((((J13/L13)-1)*100)&lt;=-100,"N.S.",(((J13/L13)-1)*100))))</f>
        <v>13.861531784634206</v>
      </c>
    </row>
    <row r="14" spans="1:19">
      <c r="A14" s="7"/>
      <c r="C14" s="114"/>
      <c r="D14" s="7"/>
      <c r="E14" s="7"/>
      <c r="I14" s="7"/>
      <c r="J14" s="283"/>
      <c r="K14" s="72"/>
    </row>
    <row r="15" spans="1:19">
      <c r="A15" s="7"/>
      <c r="C15" s="7"/>
      <c r="D15" s="7"/>
      <c r="E15" s="7"/>
      <c r="I15" s="7"/>
    </row>
    <row r="16" spans="1:19">
      <c r="A16" s="7"/>
      <c r="C16" s="7"/>
      <c r="D16" s="7"/>
      <c r="E16" s="7"/>
      <c r="I16" s="7"/>
    </row>
    <row r="17" spans="1:9">
      <c r="A17" s="7"/>
      <c r="C17" s="7"/>
      <c r="D17" s="7"/>
      <c r="E17" s="7"/>
      <c r="I17" s="7"/>
    </row>
    <row r="18" spans="1:9">
      <c r="A18" s="7"/>
      <c r="C18" s="7"/>
      <c r="D18" s="7"/>
      <c r="E18" s="7"/>
      <c r="I18" s="7"/>
    </row>
    <row r="19" spans="1:9">
      <c r="A19" s="7"/>
      <c r="C19" s="7"/>
      <c r="D19" s="7"/>
      <c r="E19" s="7"/>
      <c r="I19" s="7"/>
    </row>
  </sheetData>
  <mergeCells count="6">
    <mergeCell ref="J6:N6"/>
    <mergeCell ref="A1:I1"/>
    <mergeCell ref="A2:I2"/>
    <mergeCell ref="A3:I3"/>
    <mergeCell ref="A4:I4"/>
    <mergeCell ref="C6:G6"/>
  </mergeCells>
  <printOptions horizontalCentered="1"/>
  <pageMargins left="0.43307086614173229" right="0.31496062992125984" top="0.78740157480314965" bottom="0.23622047244094491" header="0" footer="0"/>
  <pageSetup scale="53" orientation="portrait" horizontalDpi="300" verticalDpi="300" r:id="rId1"/>
  <headerFooter alignWithMargins="0"/>
  <drawing r:id="rId2"/>
  <legacyDrawing r:id="rId3"/>
  <oleObjects>
    <oleObject progId="Word.Picture.8" shapeId="14337" r:id="rId4"/>
    <oleObject progId="Word.Picture.8" shapeId="14338" r:id="rId5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2:I55"/>
  <sheetViews>
    <sheetView showGridLines="0" view="pageBreakPreview" zoomScale="85" zoomScaleNormal="70" zoomScaleSheetLayoutView="85" workbookViewId="0">
      <selection activeCell="B1" sqref="B1"/>
    </sheetView>
  </sheetViews>
  <sheetFormatPr defaultColWidth="9.85546875" defaultRowHeight="15.75"/>
  <cols>
    <col min="1" max="1" width="40.5703125" style="145" customWidth="1"/>
    <col min="2" max="3" width="17.42578125" style="145" customWidth="1"/>
    <col min="4" max="4" width="17.5703125" style="145" customWidth="1"/>
    <col min="5" max="5" width="13.7109375" style="171" customWidth="1"/>
    <col min="6" max="6" width="13.7109375" style="145" customWidth="1"/>
    <col min="7" max="7" width="13.7109375" style="443" customWidth="1"/>
    <col min="8" max="8" width="13.7109375" style="145" customWidth="1"/>
    <col min="9" max="9" width="4.140625" style="149" customWidth="1"/>
    <col min="10" max="16384" width="9.85546875" style="145"/>
  </cols>
  <sheetData>
    <row r="2" spans="1:9" ht="14.25" customHeight="1">
      <c r="A2" s="479" t="s">
        <v>0</v>
      </c>
      <c r="B2" s="480"/>
      <c r="C2" s="480"/>
      <c r="D2" s="480"/>
      <c r="E2" s="480"/>
      <c r="F2" s="480"/>
      <c r="G2" s="480"/>
      <c r="H2" s="480"/>
      <c r="I2" s="480"/>
    </row>
    <row r="3" spans="1:9" ht="18.75" customHeight="1">
      <c r="A3" s="483" t="s">
        <v>46</v>
      </c>
      <c r="B3" s="483"/>
      <c r="C3" s="483"/>
      <c r="D3" s="483"/>
      <c r="E3" s="483"/>
      <c r="F3" s="483"/>
      <c r="G3" s="483"/>
      <c r="H3" s="483"/>
      <c r="I3" s="483"/>
    </row>
    <row r="4" spans="1:9" ht="21" customHeight="1">
      <c r="A4" s="484" t="s">
        <v>2</v>
      </c>
      <c r="B4" s="484"/>
      <c r="C4" s="484"/>
      <c r="D4" s="484"/>
      <c r="E4" s="484"/>
      <c r="F4" s="484"/>
      <c r="G4" s="484"/>
      <c r="H4" s="484"/>
      <c r="I4" s="484"/>
    </row>
    <row r="5" spans="1:9" ht="18">
      <c r="A5" s="269"/>
      <c r="B5" s="269"/>
      <c r="C5" s="269"/>
      <c r="D5" s="269"/>
      <c r="E5" s="269"/>
      <c r="F5" s="281"/>
      <c r="G5" s="442"/>
      <c r="H5" s="281"/>
      <c r="I5" s="281"/>
    </row>
    <row r="7" spans="1:9">
      <c r="C7" s="149"/>
      <c r="D7" s="149"/>
      <c r="E7" s="172"/>
      <c r="F7" s="154"/>
    </row>
    <row r="8" spans="1:9">
      <c r="A8" s="155" t="s">
        <v>47</v>
      </c>
      <c r="B8" s="155"/>
      <c r="C8" s="411" t="s">
        <v>158</v>
      </c>
      <c r="D8" s="411" t="s">
        <v>154</v>
      </c>
      <c r="E8" s="70" t="s">
        <v>149</v>
      </c>
      <c r="G8" s="379"/>
      <c r="H8" s="204"/>
      <c r="I8" s="204"/>
    </row>
    <row r="9" spans="1:9">
      <c r="A9" s="157" t="s">
        <v>48</v>
      </c>
      <c r="B9" s="157"/>
      <c r="C9" s="158">
        <v>30031</v>
      </c>
      <c r="D9" s="158">
        <v>27170</v>
      </c>
      <c r="E9" s="287">
        <v>10.529996319470003</v>
      </c>
      <c r="G9" s="380">
        <v>0</v>
      </c>
      <c r="H9" s="27"/>
      <c r="I9" s="24"/>
    </row>
    <row r="10" spans="1:9">
      <c r="A10" s="157" t="s">
        <v>49</v>
      </c>
      <c r="B10" s="157"/>
      <c r="C10" s="158">
        <v>9693</v>
      </c>
      <c r="D10" s="158">
        <v>10498</v>
      </c>
      <c r="E10" s="287">
        <v>-7.6681272623356778</v>
      </c>
      <c r="F10" s="156"/>
      <c r="G10" s="380">
        <v>0</v>
      </c>
      <c r="H10" s="27"/>
      <c r="I10" s="24"/>
    </row>
    <row r="11" spans="1:9">
      <c r="A11" s="157" t="s">
        <v>50</v>
      </c>
      <c r="B11" s="157"/>
      <c r="C11" s="158">
        <v>14795</v>
      </c>
      <c r="D11" s="158">
        <v>14360</v>
      </c>
      <c r="E11" s="287">
        <v>3.0292479108635195</v>
      </c>
      <c r="F11" s="156"/>
      <c r="G11" s="380">
        <v>0</v>
      </c>
      <c r="H11" s="27"/>
      <c r="I11" s="24"/>
    </row>
    <row r="12" spans="1:9">
      <c r="A12" s="160" t="s">
        <v>51</v>
      </c>
      <c r="B12" s="160"/>
      <c r="C12" s="260">
        <v>7788</v>
      </c>
      <c r="D12" s="260">
        <v>6913</v>
      </c>
      <c r="E12" s="40">
        <v>12.657312310140313</v>
      </c>
      <c r="F12" s="156"/>
      <c r="G12" s="380">
        <v>0</v>
      </c>
      <c r="H12" s="27"/>
      <c r="I12" s="24"/>
    </row>
    <row r="13" spans="1:9">
      <c r="A13" s="157" t="s">
        <v>52</v>
      </c>
      <c r="B13" s="157"/>
      <c r="C13" s="158">
        <v>62307</v>
      </c>
      <c r="D13" s="158">
        <v>58941</v>
      </c>
      <c r="E13" s="287">
        <v>5.7107955413040257</v>
      </c>
      <c r="G13" s="380">
        <v>0</v>
      </c>
      <c r="H13" s="27"/>
      <c r="I13" s="24"/>
    </row>
    <row r="14" spans="1:9">
      <c r="A14" s="157" t="s">
        <v>53</v>
      </c>
      <c r="B14" s="157"/>
      <c r="C14" s="158">
        <v>76943</v>
      </c>
      <c r="D14" s="158">
        <v>78643</v>
      </c>
      <c r="E14" s="287">
        <v>-2.1616672812583393</v>
      </c>
      <c r="G14" s="380">
        <v>0</v>
      </c>
      <c r="H14" s="27"/>
      <c r="I14" s="24"/>
    </row>
    <row r="15" spans="1:9">
      <c r="A15" s="157" t="s">
        <v>54</v>
      </c>
      <c r="B15" s="157"/>
      <c r="C15" s="158">
        <v>57063</v>
      </c>
      <c r="D15" s="158">
        <v>54282</v>
      </c>
      <c r="E15" s="287">
        <v>5.123245274676691</v>
      </c>
      <c r="G15" s="380">
        <v>-131</v>
      </c>
      <c r="H15" s="27"/>
      <c r="I15" s="24"/>
    </row>
    <row r="16" spans="1:9" ht="18.75">
      <c r="A16" s="76" t="s">
        <v>102</v>
      </c>
      <c r="B16" s="157"/>
      <c r="C16" s="158">
        <v>67888</v>
      </c>
      <c r="D16" s="373">
        <v>62962</v>
      </c>
      <c r="E16" s="287">
        <v>7.8237667164321234</v>
      </c>
      <c r="F16" s="156"/>
      <c r="G16" s="380">
        <v>-25</v>
      </c>
      <c r="H16" s="27"/>
      <c r="I16" s="24"/>
    </row>
    <row r="17" spans="1:9">
      <c r="A17" s="145" t="s">
        <v>55</v>
      </c>
      <c r="C17" s="262">
        <v>7831</v>
      </c>
      <c r="D17" s="262">
        <v>7054</v>
      </c>
      <c r="E17" s="287">
        <v>11.015026935072303</v>
      </c>
      <c r="F17" s="156"/>
      <c r="G17" s="380">
        <v>-1792</v>
      </c>
      <c r="H17" s="27"/>
      <c r="I17" s="36"/>
    </row>
    <row r="18" spans="1:9">
      <c r="A18" s="161" t="s">
        <v>56</v>
      </c>
      <c r="B18" s="162"/>
      <c r="C18" s="263">
        <v>272032</v>
      </c>
      <c r="D18" s="190">
        <v>261882</v>
      </c>
      <c r="E18" s="288">
        <v>3.8757913869605476</v>
      </c>
      <c r="G18" s="380">
        <v>-1948</v>
      </c>
      <c r="H18" s="27"/>
      <c r="I18" s="36"/>
    </row>
    <row r="19" spans="1:9">
      <c r="C19" s="264"/>
      <c r="D19" s="374"/>
      <c r="E19" s="173"/>
      <c r="F19" s="156"/>
      <c r="G19" s="380">
        <v>0</v>
      </c>
      <c r="H19" s="27"/>
      <c r="I19" s="24"/>
    </row>
    <row r="20" spans="1:9">
      <c r="A20" s="155" t="s">
        <v>57</v>
      </c>
      <c r="B20" s="155"/>
      <c r="C20" s="265"/>
      <c r="D20" s="375"/>
      <c r="E20" s="174"/>
      <c r="F20" s="156"/>
      <c r="G20" s="380">
        <v>0</v>
      </c>
      <c r="H20" s="27"/>
      <c r="I20" s="211"/>
    </row>
    <row r="21" spans="1:9">
      <c r="A21" s="157" t="s">
        <v>58</v>
      </c>
      <c r="B21" s="157"/>
      <c r="C21" s="158">
        <v>333.94400000000002</v>
      </c>
      <c r="D21" s="373">
        <v>638.12199999999996</v>
      </c>
      <c r="E21" s="287">
        <v>-47.667687370126707</v>
      </c>
      <c r="F21" s="156"/>
      <c r="G21" s="380">
        <v>0</v>
      </c>
      <c r="H21" s="27"/>
      <c r="I21" s="24"/>
    </row>
    <row r="22" spans="1:9">
      <c r="A22" s="157" t="s">
        <v>59</v>
      </c>
      <c r="B22" s="157"/>
      <c r="C22" s="158">
        <v>1329.366</v>
      </c>
      <c r="D22" s="373">
        <v>4934.7759999999998</v>
      </c>
      <c r="E22" s="287">
        <v>-73.06126965033468</v>
      </c>
      <c r="G22" s="380">
        <v>0</v>
      </c>
      <c r="H22" s="27"/>
      <c r="I22" s="36"/>
    </row>
    <row r="23" spans="1:9">
      <c r="A23" s="157" t="s">
        <v>60</v>
      </c>
      <c r="B23" s="157"/>
      <c r="C23" s="158">
        <v>222</v>
      </c>
      <c r="D23" s="373">
        <v>216</v>
      </c>
      <c r="E23" s="287">
        <v>2.7777777777777679</v>
      </c>
      <c r="G23" s="380">
        <v>0</v>
      </c>
      <c r="H23" s="27"/>
      <c r="I23" s="36"/>
    </row>
    <row r="24" spans="1:9">
      <c r="A24" s="160" t="s">
        <v>61</v>
      </c>
      <c r="B24" s="160"/>
      <c r="C24" s="261">
        <v>38656.69</v>
      </c>
      <c r="D24" s="376">
        <v>32494.101999999999</v>
      </c>
      <c r="E24" s="40">
        <v>18.965250986163596</v>
      </c>
      <c r="F24" s="156"/>
      <c r="G24" s="380">
        <v>-32</v>
      </c>
      <c r="H24" s="27"/>
      <c r="I24" s="61"/>
    </row>
    <row r="25" spans="1:9">
      <c r="A25" s="157" t="s">
        <v>62</v>
      </c>
      <c r="B25" s="157"/>
      <c r="C25" s="158">
        <v>40542</v>
      </c>
      <c r="D25" s="373">
        <v>38283</v>
      </c>
      <c r="E25" s="287">
        <v>5.9007914740224043</v>
      </c>
      <c r="G25" s="380">
        <v>-32</v>
      </c>
      <c r="H25" s="27"/>
      <c r="I25" s="24"/>
    </row>
    <row r="26" spans="1:9" ht="18.75">
      <c r="A26" s="76" t="s">
        <v>103</v>
      </c>
      <c r="B26" s="157"/>
      <c r="C26" s="159">
        <v>25242.056690000001</v>
      </c>
      <c r="D26" s="373">
        <v>23136.990837999998</v>
      </c>
      <c r="E26" s="287">
        <v>9.098269808460401</v>
      </c>
      <c r="G26" s="380">
        <v>-1.0010000000002037</v>
      </c>
      <c r="H26" s="27"/>
      <c r="I26" s="24"/>
    </row>
    <row r="27" spans="1:9" s="149" customFormat="1">
      <c r="A27" s="163" t="s">
        <v>63</v>
      </c>
      <c r="B27" s="163"/>
      <c r="C27" s="133">
        <v>2760</v>
      </c>
      <c r="D27" s="184">
        <v>2584</v>
      </c>
      <c r="E27" s="287">
        <v>6.8111455108359031</v>
      </c>
      <c r="G27" s="380">
        <v>0</v>
      </c>
      <c r="H27" s="27"/>
      <c r="I27" s="24"/>
    </row>
    <row r="28" spans="1:9" s="149" customFormat="1">
      <c r="A28" s="160" t="s">
        <v>64</v>
      </c>
      <c r="B28" s="160"/>
      <c r="C28" s="266">
        <v>5593.9433100000024</v>
      </c>
      <c r="D28" s="377">
        <v>5885.0091620000021</v>
      </c>
      <c r="E28" s="40">
        <v>-4.9458861318251834</v>
      </c>
      <c r="F28" s="156"/>
      <c r="G28" s="380">
        <v>-1804.9989999999962</v>
      </c>
      <c r="H28" s="27"/>
      <c r="I28" s="24"/>
    </row>
    <row r="29" spans="1:9">
      <c r="A29" s="163" t="s">
        <v>65</v>
      </c>
      <c r="B29" s="163"/>
      <c r="C29" s="267">
        <v>74138</v>
      </c>
      <c r="D29" s="378">
        <v>69889</v>
      </c>
      <c r="E29" s="287">
        <v>6.0796405729084624</v>
      </c>
      <c r="G29" s="380">
        <v>-1838</v>
      </c>
      <c r="H29" s="27"/>
      <c r="I29" s="24"/>
    </row>
    <row r="30" spans="1:9">
      <c r="A30" s="160" t="s">
        <v>66</v>
      </c>
      <c r="B30" s="160"/>
      <c r="C30" s="261">
        <v>197894</v>
      </c>
      <c r="D30" s="376">
        <v>191993</v>
      </c>
      <c r="E30" s="287">
        <v>3.0735495564942372</v>
      </c>
      <c r="F30" s="156"/>
      <c r="G30" s="380">
        <v>-110</v>
      </c>
      <c r="H30" s="64"/>
      <c r="I30" s="24"/>
    </row>
    <row r="31" spans="1:9">
      <c r="A31" s="160" t="s">
        <v>67</v>
      </c>
      <c r="B31" s="160"/>
      <c r="C31" s="261">
        <v>272032</v>
      </c>
      <c r="D31" s="261">
        <v>261882</v>
      </c>
      <c r="E31" s="288">
        <v>3.8757913869605476</v>
      </c>
      <c r="G31" s="380">
        <v>-1948</v>
      </c>
      <c r="H31" s="164"/>
      <c r="I31" s="164"/>
    </row>
    <row r="32" spans="1:9" ht="18">
      <c r="A32" s="165"/>
      <c r="B32" s="163"/>
      <c r="C32" s="166"/>
      <c r="D32" s="25"/>
      <c r="E32" s="175"/>
      <c r="G32" s="444"/>
      <c r="H32" s="164"/>
      <c r="I32" s="164"/>
    </row>
    <row r="33" spans="1:9" ht="18" customHeight="1">
      <c r="A33" s="177"/>
      <c r="B33" s="163"/>
      <c r="C33" s="167"/>
      <c r="D33" s="25"/>
      <c r="E33" s="175"/>
      <c r="G33" s="444"/>
      <c r="H33" s="164"/>
      <c r="I33" s="164"/>
    </row>
    <row r="34" spans="1:9">
      <c r="A34" s="2"/>
      <c r="B34" s="482" t="s">
        <v>159</v>
      </c>
      <c r="C34" s="482"/>
      <c r="D34" s="2"/>
      <c r="E34" s="289"/>
      <c r="F34" s="14"/>
      <c r="G34" s="445"/>
      <c r="H34" s="290"/>
      <c r="I34" s="291"/>
    </row>
    <row r="35" spans="1:9" ht="17.25">
      <c r="A35" s="20" t="s">
        <v>87</v>
      </c>
      <c r="B35" s="305" t="s">
        <v>126</v>
      </c>
      <c r="C35" s="306" t="s">
        <v>88</v>
      </c>
      <c r="D35" s="2"/>
      <c r="E35" s="2"/>
      <c r="F35" s="2"/>
      <c r="G35" s="446"/>
      <c r="H35" s="292"/>
      <c r="I35" s="293"/>
    </row>
    <row r="36" spans="1:9">
      <c r="A36" s="294" t="s">
        <v>89</v>
      </c>
      <c r="B36" s="295"/>
      <c r="C36" s="296"/>
      <c r="D36" s="2"/>
      <c r="E36" s="2"/>
      <c r="F36" s="2"/>
      <c r="G36" s="380"/>
      <c r="H36" s="46"/>
      <c r="I36" s="46"/>
    </row>
    <row r="37" spans="1:9">
      <c r="A37" s="7" t="s">
        <v>90</v>
      </c>
      <c r="B37" s="141">
        <v>0.57793096563955793</v>
      </c>
      <c r="C37" s="141">
        <v>6.7870912742142339E-2</v>
      </c>
      <c r="D37" s="2"/>
      <c r="E37" s="2"/>
      <c r="F37" s="2"/>
      <c r="G37" s="447"/>
      <c r="H37" s="114"/>
      <c r="I37" s="46"/>
    </row>
    <row r="38" spans="1:9">
      <c r="A38" s="7" t="s">
        <v>91</v>
      </c>
      <c r="B38" s="141">
        <v>0.33957852590705739</v>
      </c>
      <c r="C38" s="141">
        <v>3.5909714199272809E-2</v>
      </c>
      <c r="D38" s="2"/>
      <c r="E38" s="2"/>
      <c r="F38" s="2"/>
      <c r="G38" s="447"/>
      <c r="H38" s="114"/>
      <c r="I38" s="46"/>
    </row>
    <row r="39" spans="1:9">
      <c r="A39" s="7" t="s">
        <v>92</v>
      </c>
      <c r="B39" s="141">
        <v>3.299156812418539E-2</v>
      </c>
      <c r="C39" s="141">
        <v>6.8170815246904604E-2</v>
      </c>
      <c r="D39" s="2"/>
      <c r="E39" s="2"/>
      <c r="F39" s="2"/>
      <c r="G39" s="447"/>
      <c r="H39" s="114"/>
      <c r="I39" s="46"/>
    </row>
    <row r="40" spans="1:9" ht="15.75" customHeight="1">
      <c r="A40" s="7" t="s">
        <v>93</v>
      </c>
      <c r="B40" s="141">
        <v>3.589957663302757E-2</v>
      </c>
      <c r="C40" s="141">
        <v>0.19414500878324015</v>
      </c>
      <c r="D40" s="2"/>
      <c r="E40" s="2"/>
      <c r="F40" s="7"/>
      <c r="G40" s="447"/>
      <c r="H40" s="114"/>
      <c r="I40" s="46"/>
    </row>
    <row r="41" spans="1:9" s="149" customFormat="1">
      <c r="A41" s="82" t="s">
        <v>94</v>
      </c>
      <c r="B41" s="297">
        <v>1.259936369617173E-2</v>
      </c>
      <c r="C41" s="297">
        <v>8.987418006737985E-2</v>
      </c>
      <c r="D41" s="2"/>
      <c r="E41" s="2"/>
      <c r="F41" s="2"/>
      <c r="G41" s="447"/>
      <c r="H41" s="114"/>
      <c r="I41" s="46"/>
    </row>
    <row r="42" spans="1:9" s="149" customFormat="1">
      <c r="A42" s="82" t="s">
        <v>95</v>
      </c>
      <c r="B42" s="297">
        <v>1</v>
      </c>
      <c r="C42" s="297">
        <v>6.1859887331102058E-2</v>
      </c>
      <c r="D42" s="2"/>
      <c r="E42" s="2"/>
      <c r="F42" s="2"/>
      <c r="G42" s="447"/>
      <c r="H42" s="298"/>
      <c r="I42" s="46"/>
    </row>
    <row r="43" spans="1:9" s="149" customFormat="1">
      <c r="A43" s="2"/>
      <c r="B43" s="102"/>
      <c r="C43" s="102"/>
      <c r="D43" s="2"/>
      <c r="E43" s="2"/>
      <c r="F43" s="2"/>
      <c r="G43" s="88"/>
      <c r="H43" s="7"/>
      <c r="I43" s="46"/>
    </row>
    <row r="44" spans="1:9" s="149" customFormat="1" ht="15.75" customHeight="1">
      <c r="A44" s="294" t="s">
        <v>96</v>
      </c>
      <c r="B44" s="299">
        <v>0.59776195329240067</v>
      </c>
      <c r="C44" s="102"/>
      <c r="D44" s="2"/>
      <c r="E44" s="2"/>
      <c r="F44" s="2"/>
      <c r="G44" s="447"/>
      <c r="H44" s="114"/>
      <c r="I44" s="46"/>
    </row>
    <row r="45" spans="1:9" s="149" customFormat="1" ht="15.75" customHeight="1">
      <c r="A45" s="82" t="s">
        <v>97</v>
      </c>
      <c r="B45" s="297">
        <v>0.40223804670759927</v>
      </c>
      <c r="C45" s="102"/>
      <c r="D45" s="2"/>
      <c r="E45" s="2"/>
      <c r="F45" s="2"/>
      <c r="G45" s="447"/>
      <c r="H45" s="114"/>
      <c r="I45" s="46"/>
    </row>
    <row r="46" spans="1:9" s="149" customFormat="1">
      <c r="A46" s="2"/>
      <c r="B46" s="2"/>
      <c r="C46" s="2"/>
      <c r="D46" s="2"/>
      <c r="E46" s="2"/>
      <c r="F46" s="2"/>
      <c r="G46" s="85"/>
      <c r="H46" s="2"/>
      <c r="I46" s="150"/>
    </row>
    <row r="47" spans="1:9" s="149" customFormat="1">
      <c r="A47" s="2"/>
      <c r="B47" s="2"/>
      <c r="C47" s="2"/>
      <c r="D47" s="2"/>
      <c r="E47" s="2"/>
      <c r="F47" s="2"/>
      <c r="G47" s="85"/>
      <c r="H47" s="2"/>
      <c r="I47" s="150"/>
    </row>
    <row r="48" spans="1:9" s="149" customFormat="1">
      <c r="A48" s="300" t="s">
        <v>98</v>
      </c>
      <c r="B48" s="301">
        <v>2012</v>
      </c>
      <c r="C48" s="301">
        <v>2013</v>
      </c>
      <c r="D48" s="301">
        <v>2014</v>
      </c>
      <c r="E48" s="301">
        <v>2015</v>
      </c>
      <c r="F48" s="301">
        <v>2016</v>
      </c>
      <c r="G48" s="301">
        <v>2017</v>
      </c>
      <c r="H48" s="302" t="s">
        <v>99</v>
      </c>
    </row>
    <row r="49" spans="1:9" s="149" customFormat="1" ht="15.75" customHeight="1">
      <c r="A49" s="303" t="s">
        <v>100</v>
      </c>
      <c r="B49" s="304">
        <v>2.4504965827699079E-2</v>
      </c>
      <c r="C49" s="304">
        <v>0.17842138669947877</v>
      </c>
      <c r="D49" s="304">
        <v>0.17138192450819129</v>
      </c>
      <c r="E49" s="304">
        <v>0.10759066644757867</v>
      </c>
      <c r="F49" s="304">
        <v>9.421630207361481E-2</v>
      </c>
      <c r="G49" s="304">
        <v>9.3239915030431025E-2</v>
      </c>
      <c r="H49" s="304">
        <v>0.33064483941295369</v>
      </c>
    </row>
    <row r="50" spans="1:9" s="149" customFormat="1" ht="18" customHeight="1">
      <c r="B50" s="169"/>
      <c r="E50" s="176"/>
      <c r="G50" s="443"/>
    </row>
    <row r="51" spans="1:9" ht="18">
      <c r="A51" s="481" t="s">
        <v>68</v>
      </c>
      <c r="B51" s="481"/>
      <c r="C51" s="481"/>
      <c r="D51" s="481"/>
      <c r="E51" s="481"/>
      <c r="G51" s="444"/>
      <c r="H51" s="164"/>
      <c r="I51" s="164"/>
    </row>
    <row r="52" spans="1:9" ht="18">
      <c r="A52" s="165" t="s">
        <v>69</v>
      </c>
      <c r="B52" s="163"/>
      <c r="C52" s="167"/>
      <c r="D52" s="25"/>
      <c r="E52" s="175"/>
      <c r="G52" s="444"/>
      <c r="H52" s="164"/>
      <c r="I52" s="164"/>
    </row>
    <row r="53" spans="1:9" s="149" customFormat="1">
      <c r="E53" s="172"/>
      <c r="G53" s="443"/>
    </row>
    <row r="55" spans="1:9">
      <c r="B55" s="150"/>
    </row>
  </sheetData>
  <mergeCells count="5">
    <mergeCell ref="A2:I2"/>
    <mergeCell ref="A51:E51"/>
    <mergeCell ref="B34:C34"/>
    <mergeCell ref="A3:I3"/>
    <mergeCell ref="A4:I4"/>
  </mergeCells>
  <pageMargins left="0.18" right="0.3" top="0.78740157480314965" bottom="0.23622047244094491" header="0" footer="0"/>
  <pageSetup scale="67" orientation="portrait" horizontalDpi="300" verticalDpi="300" r:id="rId1"/>
  <headerFooter alignWithMargins="0"/>
  <drawing r:id="rId2"/>
  <legacyDrawing r:id="rId3"/>
  <oleObjects>
    <oleObject progId="Word.Picture.8" shapeId="2049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7"/>
  <sheetViews>
    <sheetView showGridLines="0" view="pageBreakPreview" zoomScale="84" zoomScaleNormal="80" zoomScaleSheetLayoutView="84" workbookViewId="0">
      <selection sqref="A1:O1"/>
    </sheetView>
  </sheetViews>
  <sheetFormatPr defaultColWidth="9.85546875" defaultRowHeight="15.75"/>
  <cols>
    <col min="1" max="1" width="41.140625" style="2" customWidth="1"/>
    <col min="2" max="2" width="1.42578125" style="7" customWidth="1"/>
    <col min="3" max="3" width="12.140625" style="2" customWidth="1"/>
    <col min="4" max="8" width="11.7109375" style="2" customWidth="1"/>
    <col min="9" max="9" width="1.7109375" style="7" customWidth="1"/>
    <col min="10" max="15" width="11.7109375" style="2" customWidth="1"/>
    <col min="16" max="16384" width="9.85546875" style="2"/>
  </cols>
  <sheetData>
    <row r="1" spans="1:15" ht="39" customHeight="1">
      <c r="A1" s="487" t="s">
        <v>21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</row>
    <row r="2" spans="1:15" ht="15" customHeight="1">
      <c r="A2" s="488" t="s">
        <v>22</v>
      </c>
      <c r="B2" s="488"/>
      <c r="C2" s="488"/>
      <c r="D2" s="488"/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8"/>
    </row>
    <row r="3" spans="1:15" ht="15" customHeight="1">
      <c r="A3" s="489" t="s">
        <v>2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</row>
    <row r="4" spans="1:15" ht="18">
      <c r="A4" s="489"/>
      <c r="B4" s="489"/>
      <c r="C4" s="489"/>
      <c r="D4" s="489"/>
      <c r="E4" s="489"/>
      <c r="F4" s="489"/>
      <c r="G4" s="489"/>
      <c r="H4" s="489"/>
      <c r="I4" s="489"/>
      <c r="J4" s="5"/>
      <c r="K4" s="5"/>
      <c r="L4" s="5"/>
      <c r="M4" s="5"/>
      <c r="N4" s="5"/>
      <c r="O4" s="5"/>
    </row>
    <row r="5" spans="1:15">
      <c r="A5" s="8"/>
      <c r="B5" s="9"/>
      <c r="C5" s="8"/>
      <c r="D5" s="8"/>
      <c r="E5" s="8"/>
      <c r="F5" s="8"/>
      <c r="G5" s="8"/>
      <c r="H5" s="8"/>
      <c r="I5" s="9"/>
      <c r="J5" s="8"/>
      <c r="K5" s="9"/>
      <c r="L5" s="10"/>
      <c r="M5" s="10"/>
      <c r="N5" s="8"/>
      <c r="O5" s="8"/>
    </row>
    <row r="6" spans="1:15">
      <c r="A6" s="12"/>
      <c r="B6" s="12"/>
      <c r="C6" s="486" t="s">
        <v>3</v>
      </c>
      <c r="D6" s="486"/>
      <c r="E6" s="486"/>
      <c r="F6" s="486"/>
      <c r="G6" s="486"/>
      <c r="H6" s="486"/>
      <c r="I6" s="13"/>
      <c r="J6" s="486" t="s">
        <v>160</v>
      </c>
      <c r="K6" s="486"/>
      <c r="L6" s="486"/>
      <c r="M6" s="486"/>
      <c r="N6" s="486"/>
      <c r="O6" s="486"/>
    </row>
    <row r="7" spans="1:15" ht="16.5">
      <c r="A7" s="15"/>
      <c r="B7" s="16"/>
      <c r="C7" s="91" t="s">
        <v>150</v>
      </c>
      <c r="D7" s="18" t="s">
        <v>4</v>
      </c>
      <c r="E7" s="143">
        <v>2011</v>
      </c>
      <c r="F7" s="18" t="s">
        <v>4</v>
      </c>
      <c r="G7" s="18" t="s">
        <v>149</v>
      </c>
      <c r="H7" s="18" t="s">
        <v>151</v>
      </c>
      <c r="I7" s="195"/>
      <c r="J7" s="91" t="s">
        <v>150</v>
      </c>
      <c r="K7" s="18" t="s">
        <v>4</v>
      </c>
      <c r="L7" s="143">
        <v>2011</v>
      </c>
      <c r="M7" s="18" t="s">
        <v>4</v>
      </c>
      <c r="N7" s="18" t="s">
        <v>149</v>
      </c>
      <c r="O7" s="18" t="s">
        <v>151</v>
      </c>
    </row>
    <row r="8" spans="1:15">
      <c r="A8" s="26" t="s">
        <v>5</v>
      </c>
      <c r="B8" s="26"/>
      <c r="C8" s="224">
        <v>36193</v>
      </c>
      <c r="D8" s="239">
        <v>100</v>
      </c>
      <c r="E8" s="240">
        <v>30077</v>
      </c>
      <c r="F8" s="33">
        <v>100</v>
      </c>
      <c r="G8" s="34">
        <v>20.334474847890416</v>
      </c>
      <c r="H8" s="422">
        <v>9.5554742826744699E-2</v>
      </c>
      <c r="I8" s="32"/>
      <c r="J8" s="224">
        <v>106202</v>
      </c>
      <c r="K8" s="239">
        <v>100</v>
      </c>
      <c r="L8" s="254">
        <v>85894</v>
      </c>
      <c r="M8" s="33">
        <v>100</v>
      </c>
      <c r="N8" s="34">
        <v>23.643094977530453</v>
      </c>
      <c r="O8" s="422">
        <v>0.13640067990779325</v>
      </c>
    </row>
    <row r="9" spans="1:15">
      <c r="A9" s="37" t="s">
        <v>6</v>
      </c>
      <c r="B9" s="26"/>
      <c r="C9" s="224">
        <v>19207</v>
      </c>
      <c r="D9" s="241">
        <v>53.1</v>
      </c>
      <c r="E9" s="228">
        <v>16162</v>
      </c>
      <c r="F9" s="38">
        <v>53.7</v>
      </c>
      <c r="G9" s="39">
        <v>18.84049003836159</v>
      </c>
      <c r="H9" s="385"/>
      <c r="I9" s="32"/>
      <c r="J9" s="224">
        <v>57219</v>
      </c>
      <c r="K9" s="241">
        <v>53.9</v>
      </c>
      <c r="L9" s="247">
        <v>46397</v>
      </c>
      <c r="M9" s="38">
        <v>54</v>
      </c>
      <c r="N9" s="39">
        <v>23.324783929995462</v>
      </c>
      <c r="O9" s="385"/>
    </row>
    <row r="10" spans="1:15">
      <c r="A10" s="37" t="s">
        <v>7</v>
      </c>
      <c r="B10" s="26"/>
      <c r="C10" s="225">
        <v>16986</v>
      </c>
      <c r="D10" s="241">
        <v>46.9</v>
      </c>
      <c r="E10" s="228">
        <v>13915</v>
      </c>
      <c r="F10" s="38">
        <v>46.3</v>
      </c>
      <c r="G10" s="39">
        <v>22.069708947179301</v>
      </c>
      <c r="H10" s="385"/>
      <c r="I10" s="32"/>
      <c r="J10" s="225">
        <v>48983</v>
      </c>
      <c r="K10" s="241">
        <v>46.1</v>
      </c>
      <c r="L10" s="247">
        <v>39497</v>
      </c>
      <c r="M10" s="38">
        <v>46</v>
      </c>
      <c r="N10" s="39">
        <v>24.017013950426612</v>
      </c>
      <c r="O10" s="385"/>
    </row>
    <row r="11" spans="1:15">
      <c r="A11" s="48" t="s">
        <v>35</v>
      </c>
      <c r="B11" s="22"/>
      <c r="C11" s="224">
        <v>1481</v>
      </c>
      <c r="D11" s="239">
        <v>4.0999999999999996</v>
      </c>
      <c r="E11" s="240">
        <v>1273</v>
      </c>
      <c r="F11" s="33">
        <v>4.2</v>
      </c>
      <c r="G11" s="34">
        <v>16.339355852317361</v>
      </c>
      <c r="H11" s="384"/>
      <c r="I11" s="32"/>
      <c r="J11" s="224">
        <v>4802</v>
      </c>
      <c r="K11" s="239">
        <v>4.5</v>
      </c>
      <c r="L11" s="254">
        <v>3748</v>
      </c>
      <c r="M11" s="33">
        <v>4.4000000000000004</v>
      </c>
      <c r="N11" s="34">
        <v>28.121664887940234</v>
      </c>
      <c r="O11" s="384"/>
    </row>
    <row r="12" spans="1:15">
      <c r="A12" s="48" t="s">
        <v>36</v>
      </c>
      <c r="B12" s="22"/>
      <c r="C12" s="224">
        <v>10102</v>
      </c>
      <c r="D12" s="239">
        <v>27.799999999999997</v>
      </c>
      <c r="E12" s="224">
        <v>8136</v>
      </c>
      <c r="F12" s="239">
        <v>27.099999999999994</v>
      </c>
      <c r="G12" s="308">
        <v>24.164208456243852</v>
      </c>
      <c r="H12" s="386"/>
      <c r="I12" s="32"/>
      <c r="J12" s="224">
        <v>29733</v>
      </c>
      <c r="K12" s="239">
        <v>28.000000000000004</v>
      </c>
      <c r="L12" s="224">
        <v>22848</v>
      </c>
      <c r="M12" s="239">
        <v>26.6</v>
      </c>
      <c r="N12" s="308">
        <v>30.13392857142858</v>
      </c>
      <c r="O12" s="386"/>
    </row>
    <row r="13" spans="1:15">
      <c r="A13" s="26" t="s">
        <v>85</v>
      </c>
      <c r="C13" s="21">
        <v>-84</v>
      </c>
      <c r="D13" s="239">
        <v>-0.2</v>
      </c>
      <c r="E13" s="21">
        <v>172</v>
      </c>
      <c r="F13" s="33">
        <v>0.6</v>
      </c>
      <c r="G13" s="34" t="s">
        <v>180</v>
      </c>
      <c r="H13" s="384"/>
      <c r="I13" s="32"/>
      <c r="J13" s="21">
        <v>-97</v>
      </c>
      <c r="K13" s="239">
        <v>-0.1</v>
      </c>
      <c r="L13" s="419">
        <v>211</v>
      </c>
      <c r="M13" s="33">
        <v>0.2</v>
      </c>
      <c r="N13" s="34" t="s">
        <v>180</v>
      </c>
      <c r="O13" s="384"/>
    </row>
    <row r="14" spans="1:15" s="102" customFormat="1">
      <c r="A14" s="193" t="s">
        <v>82</v>
      </c>
      <c r="B14" s="194"/>
      <c r="C14" s="226">
        <v>5487</v>
      </c>
      <c r="D14" s="242">
        <v>15.2</v>
      </c>
      <c r="E14" s="243">
        <v>4334</v>
      </c>
      <c r="F14" s="192">
        <v>14.4</v>
      </c>
      <c r="G14" s="309">
        <v>26.603599446239045</v>
      </c>
      <c r="H14" s="423">
        <v>0.17951084448546384</v>
      </c>
      <c r="I14" s="184"/>
      <c r="J14" s="226">
        <v>14545</v>
      </c>
      <c r="K14" s="242">
        <v>13.7</v>
      </c>
      <c r="L14" s="243">
        <v>12690</v>
      </c>
      <c r="M14" s="192">
        <v>14.8</v>
      </c>
      <c r="N14" s="309">
        <v>14.617809298660367</v>
      </c>
      <c r="O14" s="423">
        <v>7.3520151133501299E-2</v>
      </c>
    </row>
    <row r="15" spans="1:15" ht="15.75" customHeight="1">
      <c r="A15" s="7" t="s">
        <v>17</v>
      </c>
      <c r="C15" s="224">
        <v>1353</v>
      </c>
      <c r="D15" s="244">
        <v>3.7</v>
      </c>
      <c r="E15" s="254">
        <v>920</v>
      </c>
      <c r="F15" s="74">
        <v>3.1</v>
      </c>
      <c r="G15" s="310">
        <v>47.065217391304337</v>
      </c>
      <c r="H15" s="387"/>
      <c r="I15" s="184"/>
      <c r="J15" s="224">
        <v>3788</v>
      </c>
      <c r="K15" s="244">
        <v>3.6</v>
      </c>
      <c r="L15" s="254">
        <v>2716</v>
      </c>
      <c r="M15" s="74">
        <v>3.2</v>
      </c>
      <c r="N15" s="310">
        <v>39.469808541973485</v>
      </c>
      <c r="O15" s="387"/>
    </row>
    <row r="16" spans="1:15" ht="15.75" customHeight="1">
      <c r="A16" s="76" t="s">
        <v>86</v>
      </c>
      <c r="B16" s="26"/>
      <c r="C16" s="253">
        <v>150</v>
      </c>
      <c r="D16" s="244">
        <v>0.40000000000000124</v>
      </c>
      <c r="E16" s="253">
        <v>244</v>
      </c>
      <c r="F16" s="74">
        <v>0.80000000000000027</v>
      </c>
      <c r="G16" s="478">
        <v>-38.524590163934427</v>
      </c>
      <c r="H16" s="387"/>
      <c r="I16" s="184"/>
      <c r="J16" s="253">
        <v>679</v>
      </c>
      <c r="K16" s="244">
        <v>0.5999999999999992</v>
      </c>
      <c r="L16" s="253">
        <v>433</v>
      </c>
      <c r="M16" s="74">
        <v>0.39999999999999769</v>
      </c>
      <c r="N16" s="310">
        <v>56.812933025404156</v>
      </c>
      <c r="O16" s="387"/>
    </row>
    <row r="17" spans="1:15" ht="15.75" customHeight="1">
      <c r="A17" s="79" t="s">
        <v>73</v>
      </c>
      <c r="B17" s="26"/>
      <c r="C17" s="227">
        <v>6990</v>
      </c>
      <c r="D17" s="246">
        <v>19.3</v>
      </c>
      <c r="E17" s="254">
        <v>5498</v>
      </c>
      <c r="F17" s="81">
        <v>18.3</v>
      </c>
      <c r="G17" s="311">
        <v>27.137140778464897</v>
      </c>
      <c r="H17" s="424">
        <v>0.17242633684976361</v>
      </c>
      <c r="I17" s="32"/>
      <c r="J17" s="227">
        <v>19012</v>
      </c>
      <c r="K17" s="246">
        <v>17.899999999999999</v>
      </c>
      <c r="L17" s="254">
        <v>15839</v>
      </c>
      <c r="M17" s="81">
        <v>18.399999999999999</v>
      </c>
      <c r="N17" s="311">
        <v>20.032830355451736</v>
      </c>
      <c r="O17" s="424">
        <v>0.11165079164826852</v>
      </c>
    </row>
    <row r="18" spans="1:15">
      <c r="A18" s="82" t="s">
        <v>18</v>
      </c>
      <c r="B18" s="82"/>
      <c r="C18" s="427">
        <v>2577.9818199590627</v>
      </c>
      <c r="D18" s="428"/>
      <c r="E18" s="427">
        <v>1786.722194555</v>
      </c>
      <c r="F18" s="201"/>
      <c r="G18" s="314">
        <v>44.28554298006766</v>
      </c>
      <c r="H18" s="314"/>
      <c r="I18" s="24"/>
      <c r="J18" s="427">
        <v>5803.7308306047926</v>
      </c>
      <c r="K18" s="428"/>
      <c r="L18" s="427">
        <v>4299.1858140213571</v>
      </c>
      <c r="M18" s="201"/>
      <c r="N18" s="314">
        <v>34.996045336689448</v>
      </c>
      <c r="O18" s="314"/>
    </row>
    <row r="19" spans="1:15">
      <c r="A19" s="7"/>
      <c r="C19" s="86"/>
      <c r="D19" s="198"/>
      <c r="E19" s="178"/>
      <c r="F19" s="410"/>
      <c r="G19" s="84"/>
      <c r="H19" s="388"/>
      <c r="I19" s="84"/>
      <c r="J19" s="24"/>
      <c r="K19" s="26"/>
      <c r="L19" s="27"/>
      <c r="M19" s="27"/>
      <c r="N19" s="84"/>
      <c r="O19" s="388"/>
    </row>
    <row r="20" spans="1:15">
      <c r="A20" s="115" t="s">
        <v>24</v>
      </c>
      <c r="B20" s="3"/>
      <c r="C20" s="68"/>
      <c r="D20" s="68"/>
      <c r="E20" s="68"/>
      <c r="F20" s="112"/>
      <c r="G20" s="112"/>
      <c r="H20" s="371"/>
      <c r="I20" s="112"/>
      <c r="J20" s="13"/>
      <c r="K20" s="113"/>
      <c r="L20" s="113"/>
      <c r="M20" s="107"/>
      <c r="N20" s="107"/>
      <c r="O20" s="371"/>
    </row>
    <row r="21" spans="1:15">
      <c r="A21" s="116" t="s">
        <v>25</v>
      </c>
      <c r="B21" s="26"/>
      <c r="C21" s="117"/>
      <c r="D21" s="117"/>
      <c r="E21" s="117"/>
      <c r="F21" s="117"/>
      <c r="G21" s="118"/>
      <c r="H21" s="340"/>
      <c r="I21" s="112"/>
      <c r="J21" s="119"/>
      <c r="K21" s="120"/>
      <c r="L21" s="120"/>
      <c r="M21" s="111"/>
      <c r="N21" s="111"/>
      <c r="O21" s="340"/>
    </row>
    <row r="22" spans="1:15">
      <c r="A22" s="2" t="s">
        <v>26</v>
      </c>
      <c r="B22" s="2"/>
      <c r="C22" s="121">
        <v>478.12099999999998</v>
      </c>
      <c r="D22" s="122">
        <v>62.96</v>
      </c>
      <c r="E22" s="121">
        <v>366.69799999999998</v>
      </c>
      <c r="F22" s="122">
        <v>56.8</v>
      </c>
      <c r="G22" s="36">
        <v>30.385494330484498</v>
      </c>
      <c r="H22" s="425">
        <v>1.5355345307179302E-2</v>
      </c>
      <c r="I22" s="112"/>
      <c r="J22" s="121">
        <v>1394.9850000000001</v>
      </c>
      <c r="K22" s="123">
        <v>62.5</v>
      </c>
      <c r="L22" s="121">
        <v>1100.521</v>
      </c>
      <c r="M22" s="122">
        <v>57.4</v>
      </c>
      <c r="N22" s="36">
        <v>26.756781560733533</v>
      </c>
      <c r="O22" s="425">
        <v>1.1766791623566419E-2</v>
      </c>
    </row>
    <row r="23" spans="1:15">
      <c r="A23" s="107" t="s">
        <v>27</v>
      </c>
      <c r="B23" s="112"/>
      <c r="C23" s="124">
        <v>281.26099999999997</v>
      </c>
      <c r="D23" s="122">
        <v>37.04</v>
      </c>
      <c r="E23" s="125">
        <v>279.19200000000001</v>
      </c>
      <c r="F23" s="122">
        <v>43.2</v>
      </c>
      <c r="G23" s="36">
        <v>0.8</v>
      </c>
      <c r="H23" s="407">
        <v>7.668883772290469E-3</v>
      </c>
      <c r="I23" s="112"/>
      <c r="J23" s="124">
        <v>837.67000000000007</v>
      </c>
      <c r="K23" s="123">
        <v>37.5</v>
      </c>
      <c r="L23" s="125">
        <v>815.86099999999988</v>
      </c>
      <c r="M23" s="122">
        <v>42.6</v>
      </c>
      <c r="N23" s="36">
        <v>2.6731269174528727</v>
      </c>
      <c r="O23" s="407">
        <v>2.6710615134748039E-2</v>
      </c>
    </row>
    <row r="24" spans="1:15" ht="16.5" thickBot="1">
      <c r="A24" s="126" t="s">
        <v>28</v>
      </c>
      <c r="B24" s="67"/>
      <c r="C24" s="127">
        <v>759.38199999999995</v>
      </c>
      <c r="D24" s="128">
        <v>100</v>
      </c>
      <c r="E24" s="127">
        <v>645.89</v>
      </c>
      <c r="F24" s="128">
        <v>100</v>
      </c>
      <c r="G24" s="368">
        <v>17.571413088916053</v>
      </c>
      <c r="H24" s="426">
        <v>1.203301830368253E-2</v>
      </c>
      <c r="I24" s="112"/>
      <c r="J24" s="127">
        <v>2232.6550000000002</v>
      </c>
      <c r="K24" s="128">
        <v>100</v>
      </c>
      <c r="L24" s="127">
        <v>1916.3819999999998</v>
      </c>
      <c r="M24" s="128">
        <v>100</v>
      </c>
      <c r="N24" s="368">
        <v>16.503651150970967</v>
      </c>
      <c r="O24" s="426">
        <v>1.8129187015234693E-2</v>
      </c>
    </row>
    <row r="25" spans="1:15" ht="16.5" thickTop="1">
      <c r="A25" s="7"/>
      <c r="B25" s="67"/>
      <c r="C25" s="369"/>
      <c r="D25" s="370"/>
      <c r="E25" s="369"/>
      <c r="F25" s="370"/>
      <c r="G25" s="34"/>
      <c r="H25" s="34"/>
      <c r="I25" s="112"/>
      <c r="J25" s="369"/>
      <c r="K25" s="370"/>
      <c r="L25" s="369"/>
      <c r="M25" s="370"/>
      <c r="N25" s="34"/>
      <c r="O25" s="34"/>
    </row>
    <row r="26" spans="1:15" ht="18">
      <c r="A26" s="418" t="s">
        <v>175</v>
      </c>
      <c r="B26" s="418"/>
      <c r="C26" s="418"/>
      <c r="D26" s="418"/>
      <c r="E26" s="418"/>
      <c r="F26" s="418"/>
      <c r="G26" s="418"/>
      <c r="H26" s="418"/>
      <c r="I26" s="418"/>
      <c r="J26" s="414"/>
      <c r="K26" s="415"/>
      <c r="L26" s="416"/>
      <c r="M26" s="416"/>
      <c r="N26" s="415"/>
      <c r="O26" s="417"/>
    </row>
    <row r="27" spans="1:15" ht="40.5" customHeight="1">
      <c r="A27" s="485" t="s">
        <v>156</v>
      </c>
      <c r="B27" s="485"/>
      <c r="C27" s="485"/>
      <c r="D27" s="485"/>
      <c r="E27" s="485"/>
      <c r="F27" s="485"/>
      <c r="G27" s="485"/>
      <c r="H27" s="485"/>
      <c r="I27" s="485"/>
      <c r="J27" s="485"/>
      <c r="K27" s="485"/>
      <c r="L27" s="485"/>
      <c r="M27" s="485"/>
      <c r="N27" s="485"/>
      <c r="O27" s="485"/>
    </row>
  </sheetData>
  <mergeCells count="7">
    <mergeCell ref="A4:I4"/>
    <mergeCell ref="A27:O27"/>
    <mergeCell ref="J6:O6"/>
    <mergeCell ref="C6:H6"/>
    <mergeCell ref="A1:O1"/>
    <mergeCell ref="A2:O2"/>
    <mergeCell ref="A3:O3"/>
  </mergeCells>
  <printOptions horizontalCentered="1"/>
  <pageMargins left="0.43307086614173229" right="0.31496062992125984" top="0.78740157480314965" bottom="0.23622047244094491" header="0" footer="0"/>
  <pageSetup scale="54" orientation="portrait" horizontalDpi="300" verticalDpi="300" r:id="rId1"/>
  <headerFooter alignWithMargins="0"/>
  <drawing r:id="rId2"/>
  <legacyDrawing r:id="rId3"/>
  <oleObjects>
    <oleObject progId="Word.Picture.8" shapeId="5121" r:id="rId4"/>
  </oleObjects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9"/>
  <sheetViews>
    <sheetView showGridLines="0" view="pageBreakPreview" zoomScale="84" zoomScaleNormal="85" zoomScaleSheetLayoutView="84" workbookViewId="0">
      <selection sqref="A1:M1"/>
    </sheetView>
  </sheetViews>
  <sheetFormatPr defaultColWidth="9.85546875" defaultRowHeight="15.75"/>
  <cols>
    <col min="1" max="1" width="41.140625" style="2" customWidth="1"/>
    <col min="2" max="2" width="1.42578125" style="7" customWidth="1"/>
    <col min="3" max="5" width="11.7109375" style="2" customWidth="1"/>
    <col min="6" max="7" width="11.7109375" style="7" customWidth="1"/>
    <col min="8" max="8" width="1.7109375" style="2" customWidth="1"/>
    <col min="9" max="13" width="11.7109375" style="2" customWidth="1"/>
    <col min="14" max="16384" width="9.85546875" style="2"/>
  </cols>
  <sheetData>
    <row r="1" spans="1:13" ht="39" customHeight="1">
      <c r="A1" s="487" t="s">
        <v>34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</row>
    <row r="2" spans="1:13" ht="15" customHeight="1">
      <c r="A2" s="488" t="s">
        <v>22</v>
      </c>
      <c r="B2" s="488"/>
      <c r="C2" s="488"/>
      <c r="D2" s="488"/>
      <c r="E2" s="488"/>
      <c r="F2" s="488"/>
      <c r="G2" s="488"/>
      <c r="H2" s="488"/>
      <c r="I2" s="488"/>
      <c r="J2" s="488"/>
      <c r="K2" s="488"/>
      <c r="L2" s="488"/>
      <c r="M2" s="488"/>
    </row>
    <row r="3" spans="1:13" ht="15" customHeight="1">
      <c r="A3" s="489" t="s">
        <v>2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</row>
    <row r="4" spans="1:13" ht="18">
      <c r="A4" s="489"/>
      <c r="B4" s="489"/>
      <c r="C4" s="489"/>
      <c r="D4" s="489"/>
      <c r="E4" s="489"/>
      <c r="F4" s="489"/>
      <c r="G4" s="489"/>
      <c r="H4" s="489"/>
      <c r="I4" s="5"/>
      <c r="J4" s="5"/>
      <c r="K4" s="5"/>
      <c r="L4" s="5"/>
      <c r="M4" s="7"/>
    </row>
    <row r="5" spans="1:13">
      <c r="A5" s="8"/>
      <c r="B5" s="9"/>
      <c r="C5" s="8"/>
      <c r="D5" s="8"/>
      <c r="E5" s="8"/>
      <c r="F5" s="9"/>
      <c r="G5" s="9"/>
      <c r="H5" s="8"/>
      <c r="I5" s="8"/>
      <c r="J5" s="11"/>
    </row>
    <row r="6" spans="1:13">
      <c r="A6" s="12"/>
      <c r="B6" s="12"/>
      <c r="C6" s="495" t="s">
        <v>3</v>
      </c>
      <c r="D6" s="495"/>
      <c r="E6" s="495"/>
      <c r="F6" s="495"/>
      <c r="G6" s="495"/>
      <c r="H6" s="249"/>
      <c r="I6" s="495" t="s">
        <v>160</v>
      </c>
      <c r="J6" s="495"/>
      <c r="K6" s="495"/>
      <c r="L6" s="495"/>
      <c r="M6" s="495"/>
    </row>
    <row r="7" spans="1:13" ht="16.5">
      <c r="A7" s="15"/>
      <c r="B7" s="16"/>
      <c r="C7" s="142">
        <v>2012</v>
      </c>
      <c r="D7" s="18" t="s">
        <v>4</v>
      </c>
      <c r="E7" s="142">
        <v>2011</v>
      </c>
      <c r="F7" s="18" t="s">
        <v>4</v>
      </c>
      <c r="G7" s="108" t="s">
        <v>149</v>
      </c>
      <c r="H7" s="249"/>
      <c r="I7" s="142">
        <v>2012</v>
      </c>
      <c r="J7" s="18" t="s">
        <v>4</v>
      </c>
      <c r="K7" s="142">
        <v>2011</v>
      </c>
      <c r="L7" s="18" t="s">
        <v>4</v>
      </c>
      <c r="M7" s="18" t="s">
        <v>149</v>
      </c>
    </row>
    <row r="8" spans="1:13">
      <c r="A8" s="26" t="s">
        <v>5</v>
      </c>
      <c r="B8" s="26"/>
      <c r="C8" s="224">
        <v>22521</v>
      </c>
      <c r="D8" s="33">
        <v>100</v>
      </c>
      <c r="E8" s="224">
        <v>19410</v>
      </c>
      <c r="F8" s="33">
        <v>100</v>
      </c>
      <c r="G8" s="34">
        <v>16.027820710973728</v>
      </c>
      <c r="H8" s="32"/>
      <c r="I8" s="224">
        <v>63763</v>
      </c>
      <c r="J8" s="33">
        <v>100</v>
      </c>
      <c r="K8" s="224">
        <v>54493</v>
      </c>
      <c r="L8" s="33">
        <v>100</v>
      </c>
      <c r="M8" s="34">
        <v>17.011359257152293</v>
      </c>
    </row>
    <row r="9" spans="1:13">
      <c r="A9" s="37" t="s">
        <v>6</v>
      </c>
      <c r="B9" s="26"/>
      <c r="C9" s="224">
        <v>14659</v>
      </c>
      <c r="D9" s="38">
        <v>65.099999999999994</v>
      </c>
      <c r="E9" s="224">
        <v>12767</v>
      </c>
      <c r="F9" s="38">
        <v>65.8</v>
      </c>
      <c r="G9" s="39">
        <v>14.819456411059772</v>
      </c>
      <c r="H9" s="32"/>
      <c r="I9" s="224">
        <v>42093</v>
      </c>
      <c r="J9" s="38">
        <v>66</v>
      </c>
      <c r="K9" s="224">
        <v>36355</v>
      </c>
      <c r="L9" s="38">
        <v>66.7</v>
      </c>
      <c r="M9" s="39">
        <v>15.783248521523863</v>
      </c>
    </row>
    <row r="10" spans="1:13">
      <c r="A10" s="37" t="s">
        <v>7</v>
      </c>
      <c r="B10" s="26"/>
      <c r="C10" s="225">
        <v>7862</v>
      </c>
      <c r="D10" s="38">
        <v>34.9</v>
      </c>
      <c r="E10" s="225">
        <v>6643</v>
      </c>
      <c r="F10" s="38">
        <v>34.200000000000003</v>
      </c>
      <c r="G10" s="39">
        <v>18.350143007677254</v>
      </c>
      <c r="H10" s="32"/>
      <c r="I10" s="225">
        <v>21670</v>
      </c>
      <c r="J10" s="38">
        <v>34</v>
      </c>
      <c r="K10" s="225">
        <v>18138</v>
      </c>
      <c r="L10" s="38">
        <v>33.299999999999997</v>
      </c>
      <c r="M10" s="39">
        <v>19.472929760723346</v>
      </c>
    </row>
    <row r="11" spans="1:13">
      <c r="A11" s="48" t="s">
        <v>35</v>
      </c>
      <c r="B11" s="22"/>
      <c r="C11" s="224">
        <v>436</v>
      </c>
      <c r="D11" s="33">
        <v>1.9</v>
      </c>
      <c r="E11" s="224">
        <v>368</v>
      </c>
      <c r="F11" s="33">
        <v>1.9</v>
      </c>
      <c r="G11" s="34">
        <v>18.478260869565212</v>
      </c>
      <c r="H11" s="252"/>
      <c r="I11" s="224">
        <v>1243</v>
      </c>
      <c r="J11" s="33">
        <v>1.9</v>
      </c>
      <c r="K11" s="224">
        <v>1053</v>
      </c>
      <c r="L11" s="33">
        <v>1.9</v>
      </c>
      <c r="M11" s="34">
        <v>18.043684710351382</v>
      </c>
    </row>
    <row r="12" spans="1:13">
      <c r="A12" s="48" t="s">
        <v>36</v>
      </c>
      <c r="B12" s="22"/>
      <c r="C12" s="224">
        <v>5661</v>
      </c>
      <c r="D12" s="33">
        <v>25.2</v>
      </c>
      <c r="E12" s="224">
        <v>4821</v>
      </c>
      <c r="F12" s="33">
        <v>24.800000000000004</v>
      </c>
      <c r="G12" s="308">
        <v>17.423771001866829</v>
      </c>
      <c r="H12" s="32"/>
      <c r="I12" s="224">
        <v>16012</v>
      </c>
      <c r="J12" s="33">
        <v>25.200000000000003</v>
      </c>
      <c r="K12" s="224">
        <v>13559</v>
      </c>
      <c r="L12" s="33">
        <v>24.9</v>
      </c>
      <c r="M12" s="308">
        <v>18.091304668485876</v>
      </c>
    </row>
    <row r="13" spans="1:13">
      <c r="A13" s="26" t="s">
        <v>85</v>
      </c>
      <c r="B13" s="26"/>
      <c r="C13" s="224">
        <v>7</v>
      </c>
      <c r="D13" s="136">
        <v>0</v>
      </c>
      <c r="E13" s="224">
        <v>40</v>
      </c>
      <c r="F13" s="33">
        <v>0.2</v>
      </c>
      <c r="G13" s="34">
        <v>-82.5</v>
      </c>
      <c r="H13" s="32"/>
      <c r="I13" s="224">
        <v>27</v>
      </c>
      <c r="J13" s="33">
        <v>0</v>
      </c>
      <c r="K13" s="224">
        <v>45</v>
      </c>
      <c r="L13" s="33">
        <v>0.1</v>
      </c>
      <c r="M13" s="34">
        <v>-40</v>
      </c>
    </row>
    <row r="14" spans="1:13" s="102" customFormat="1">
      <c r="A14" s="193" t="s">
        <v>82</v>
      </c>
      <c r="B14" s="194"/>
      <c r="C14" s="226">
        <v>1758</v>
      </c>
      <c r="D14" s="192">
        <v>7.8</v>
      </c>
      <c r="E14" s="226">
        <v>1414</v>
      </c>
      <c r="F14" s="192">
        <v>7.3</v>
      </c>
      <c r="G14" s="309">
        <v>24.328147100424324</v>
      </c>
      <c r="H14" s="184"/>
      <c r="I14" s="226">
        <v>4388</v>
      </c>
      <c r="J14" s="192">
        <v>6.9</v>
      </c>
      <c r="K14" s="226">
        <v>3481</v>
      </c>
      <c r="L14" s="192">
        <v>6.4</v>
      </c>
      <c r="M14" s="309">
        <v>26.055731111749502</v>
      </c>
    </row>
    <row r="15" spans="1:13" ht="15.75" customHeight="1">
      <c r="A15" s="7" t="s">
        <v>17</v>
      </c>
      <c r="C15" s="224">
        <v>448</v>
      </c>
      <c r="D15" s="74">
        <v>2</v>
      </c>
      <c r="E15" s="224">
        <v>437</v>
      </c>
      <c r="F15" s="74">
        <v>2.2999999999999998</v>
      </c>
      <c r="G15" s="310">
        <v>2.517162471395884</v>
      </c>
      <c r="H15" s="184"/>
      <c r="I15" s="224">
        <v>1381</v>
      </c>
      <c r="J15" s="74">
        <v>2.2000000000000002</v>
      </c>
      <c r="K15" s="224">
        <v>1239</v>
      </c>
      <c r="L15" s="74">
        <v>2.2999999999999998</v>
      </c>
      <c r="M15" s="310">
        <v>11.460855528652147</v>
      </c>
    </row>
    <row r="16" spans="1:13" ht="15.75" customHeight="1">
      <c r="A16" s="76" t="s">
        <v>86</v>
      </c>
      <c r="B16" s="26"/>
      <c r="C16" s="238">
        <v>90</v>
      </c>
      <c r="D16" s="74">
        <v>0.39999999999999947</v>
      </c>
      <c r="E16" s="224">
        <v>79</v>
      </c>
      <c r="F16" s="74">
        <v>0.30000000000000071</v>
      </c>
      <c r="G16" s="372">
        <v>13.924050632911399</v>
      </c>
      <c r="H16" s="184"/>
      <c r="I16" s="238">
        <v>207</v>
      </c>
      <c r="J16" s="74">
        <v>0.29999999999999982</v>
      </c>
      <c r="K16" s="238">
        <v>157</v>
      </c>
      <c r="L16" s="74">
        <v>0.20000000000000018</v>
      </c>
      <c r="M16" s="310">
        <v>31.847133757961778</v>
      </c>
    </row>
    <row r="17" spans="1:13" ht="15.75" customHeight="1">
      <c r="A17" s="79" t="s">
        <v>73</v>
      </c>
      <c r="B17" s="26"/>
      <c r="C17" s="224">
        <v>2296</v>
      </c>
      <c r="D17" s="81">
        <v>10.199999999999999</v>
      </c>
      <c r="E17" s="227">
        <v>1930</v>
      </c>
      <c r="F17" s="81">
        <v>9.9</v>
      </c>
      <c r="G17" s="311">
        <v>18.963730569948179</v>
      </c>
      <c r="H17" s="32"/>
      <c r="I17" s="224">
        <v>5976</v>
      </c>
      <c r="J17" s="81">
        <v>9.4</v>
      </c>
      <c r="K17" s="224">
        <v>4877</v>
      </c>
      <c r="L17" s="81">
        <v>8.9</v>
      </c>
      <c r="M17" s="311">
        <v>22.534344884150094</v>
      </c>
    </row>
    <row r="18" spans="1:13">
      <c r="A18" s="82" t="s">
        <v>18</v>
      </c>
      <c r="B18" s="82"/>
      <c r="C18" s="247">
        <v>1296.3143291611445</v>
      </c>
      <c r="D18" s="200"/>
      <c r="E18" s="247">
        <v>1133.2548641760266</v>
      </c>
      <c r="F18" s="201"/>
      <c r="G18" s="314">
        <v>14.388596081930437</v>
      </c>
      <c r="H18" s="24"/>
      <c r="I18" s="247">
        <v>3143.107925820776</v>
      </c>
      <c r="J18" s="200"/>
      <c r="K18" s="247">
        <v>2773.8019529999992</v>
      </c>
      <c r="L18" s="201"/>
      <c r="M18" s="314">
        <v>13.314071410951112</v>
      </c>
    </row>
    <row r="19" spans="1:13" ht="16.5">
      <c r="A19" s="177"/>
      <c r="B19" s="26"/>
      <c r="C19" s="61"/>
      <c r="D19" s="27"/>
      <c r="E19" s="24"/>
      <c r="F19" s="63"/>
      <c r="G19" s="63"/>
      <c r="H19" s="24"/>
      <c r="I19" s="24"/>
      <c r="J19" s="24"/>
      <c r="K19" s="420"/>
    </row>
    <row r="20" spans="1:13">
      <c r="A20" s="116" t="s">
        <v>37</v>
      </c>
      <c r="B20" s="26"/>
      <c r="C20" s="117"/>
      <c r="D20" s="117"/>
      <c r="E20" s="111"/>
      <c r="F20" s="111"/>
      <c r="G20" s="111"/>
      <c r="H20" s="107"/>
      <c r="I20" s="56"/>
      <c r="J20" s="286"/>
      <c r="K20" s="107"/>
      <c r="L20" s="112"/>
      <c r="M20" s="112"/>
    </row>
    <row r="21" spans="1:13">
      <c r="A21" s="79" t="s">
        <v>38</v>
      </c>
      <c r="B21" s="26"/>
      <c r="C21" s="450"/>
      <c r="D21" s="451"/>
      <c r="E21" s="450"/>
      <c r="F21" s="451"/>
      <c r="G21" s="452"/>
      <c r="H21" s="129"/>
      <c r="I21" s="450">
        <v>10167</v>
      </c>
      <c r="J21" s="451"/>
      <c r="K21" s="453">
        <v>9148</v>
      </c>
      <c r="L21" s="451"/>
      <c r="M21" s="186">
        <v>11.139046786182782</v>
      </c>
    </row>
    <row r="22" spans="1:13" ht="18.75">
      <c r="A22" s="7" t="s">
        <v>39</v>
      </c>
      <c r="B22" s="67"/>
      <c r="C22" s="454">
        <v>178</v>
      </c>
      <c r="D22" s="129"/>
      <c r="E22" s="454">
        <v>185</v>
      </c>
      <c r="F22" s="104"/>
      <c r="G22" s="136">
        <v>-3.7837837837837784</v>
      </c>
      <c r="H22" s="129"/>
      <c r="I22" s="454">
        <v>1019</v>
      </c>
      <c r="J22" s="455" t="s">
        <v>112</v>
      </c>
      <c r="K22" s="454">
        <v>1137</v>
      </c>
      <c r="L22" s="455" t="s">
        <v>112</v>
      </c>
      <c r="M22" s="136">
        <v>-10.378188214599826</v>
      </c>
    </row>
    <row r="23" spans="1:13" ht="18.75">
      <c r="A23" s="7"/>
      <c r="B23" s="67"/>
      <c r="C23" s="32"/>
      <c r="D23" s="107"/>
      <c r="E23" s="133"/>
      <c r="F23" s="107"/>
      <c r="G23" s="109"/>
      <c r="H23" s="112"/>
      <c r="I23" s="132"/>
      <c r="J23" s="364"/>
      <c r="K23" s="365"/>
      <c r="L23" s="364"/>
      <c r="M23" s="130"/>
    </row>
    <row r="24" spans="1:13" ht="18.75">
      <c r="A24" s="22" t="s">
        <v>40</v>
      </c>
      <c r="B24" s="26"/>
      <c r="C24" s="134"/>
      <c r="D24" s="129"/>
      <c r="E24" s="134"/>
      <c r="F24" s="129"/>
      <c r="G24" s="104"/>
      <c r="H24" s="129"/>
      <c r="I24" s="134"/>
      <c r="J24" s="366"/>
      <c r="K24" s="134"/>
      <c r="L24" s="366"/>
      <c r="M24" s="104"/>
    </row>
    <row r="25" spans="1:13">
      <c r="A25" s="135" t="s">
        <v>41</v>
      </c>
      <c r="B25" s="26"/>
      <c r="C25" s="58">
        <v>708.38310333467552</v>
      </c>
      <c r="D25" s="129"/>
      <c r="E25" s="58">
        <v>658.49689978331651</v>
      </c>
      <c r="F25" s="129"/>
      <c r="G25" s="136">
        <v>7.5757689319075672</v>
      </c>
      <c r="H25" s="129"/>
      <c r="I25" s="58">
        <v>688.30928262618136</v>
      </c>
      <c r="J25" s="366"/>
      <c r="K25" s="58">
        <v>638.66040993911645</v>
      </c>
      <c r="L25" s="366"/>
      <c r="M25" s="136">
        <v>7.7739079978040193</v>
      </c>
    </row>
    <row r="26" spans="1:13" s="181" customFormat="1" ht="15.75" customHeight="1">
      <c r="A26" s="7" t="s">
        <v>42</v>
      </c>
      <c r="B26" s="67"/>
      <c r="C26" s="58">
        <v>26.315860756250228</v>
      </c>
      <c r="D26" s="129"/>
      <c r="E26" s="58">
        <v>25.497675610381055</v>
      </c>
      <c r="F26" s="129"/>
      <c r="G26" s="136">
        <v>3.2088616953619864</v>
      </c>
      <c r="H26" s="129"/>
      <c r="I26" s="58">
        <v>25.894442489442991</v>
      </c>
      <c r="J26" s="366"/>
      <c r="K26" s="58">
        <v>24.843429519404786</v>
      </c>
      <c r="L26" s="366"/>
      <c r="M26" s="136">
        <v>4.2305470314284666</v>
      </c>
    </row>
    <row r="27" spans="1:13" ht="19.5" customHeight="1">
      <c r="A27" s="82" t="s">
        <v>43</v>
      </c>
      <c r="B27" s="67"/>
      <c r="C27" s="137">
        <v>26.918485011607643</v>
      </c>
      <c r="D27" s="138"/>
      <c r="E27" s="137">
        <v>25.825761918283163</v>
      </c>
      <c r="F27" s="138"/>
      <c r="G27" s="139">
        <v>4.2311359362098511</v>
      </c>
      <c r="H27" s="129"/>
      <c r="I27" s="137">
        <v>26.581351689915738</v>
      </c>
      <c r="J27" s="367"/>
      <c r="K27" s="137">
        <v>25.70741730485598</v>
      </c>
      <c r="L27" s="367"/>
      <c r="M27" s="139">
        <v>3.3995417536349715</v>
      </c>
    </row>
    <row r="28" spans="1:13" ht="19.5" customHeight="1">
      <c r="A28" s="494" t="s">
        <v>176</v>
      </c>
      <c r="B28" s="494"/>
      <c r="C28" s="494"/>
      <c r="D28" s="494"/>
      <c r="E28" s="494"/>
      <c r="F28" s="494"/>
      <c r="G28" s="494"/>
      <c r="H28" s="494"/>
      <c r="I28" s="494"/>
      <c r="J28" s="494"/>
      <c r="K28" s="494"/>
      <c r="L28" s="494"/>
      <c r="M28" s="494"/>
    </row>
    <row r="29" spans="1:13" s="7" customFormat="1" ht="19.5" customHeight="1">
      <c r="A29" s="140" t="s">
        <v>44</v>
      </c>
      <c r="B29" s="26"/>
      <c r="C29" s="284"/>
      <c r="E29" s="100"/>
      <c r="F29" s="94"/>
      <c r="G29" s="94"/>
      <c r="H29" s="24"/>
      <c r="I29" s="24"/>
      <c r="K29" s="19"/>
      <c r="L29" s="19"/>
      <c r="M29" s="24"/>
    </row>
  </sheetData>
  <mergeCells count="7">
    <mergeCell ref="A28:M28"/>
    <mergeCell ref="A4:H4"/>
    <mergeCell ref="A1:M1"/>
    <mergeCell ref="A2:M2"/>
    <mergeCell ref="A3:M3"/>
    <mergeCell ref="I6:M6"/>
    <mergeCell ref="C6:G6"/>
  </mergeCells>
  <printOptions horizontalCentered="1"/>
  <pageMargins left="0.43307086614173229" right="0.31496062992125984" top="0.78740157480314965" bottom="0.23622047244094491" header="0" footer="0"/>
  <pageSetup scale="61" orientation="portrait" horizontalDpi="300" verticalDpi="300" r:id="rId1"/>
  <headerFooter alignWithMargins="0"/>
  <ignoredErrors>
    <ignoredError sqref="J22 L22" numberStoredAsText="1"/>
  </ignoredErrors>
  <drawing r:id="rId2"/>
  <legacyDrawing r:id="rId3"/>
  <oleObjects>
    <oleObject progId="Word.Picture.8" shapeId="6145" r:id="rId4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7"/>
  <sheetViews>
    <sheetView showGridLines="0" view="pageBreakPreview" zoomScale="85" zoomScaleNormal="85" zoomScaleSheetLayoutView="85" workbookViewId="0">
      <selection sqref="A1:G1"/>
    </sheetView>
  </sheetViews>
  <sheetFormatPr defaultColWidth="9.85546875" defaultRowHeight="15.75"/>
  <cols>
    <col min="1" max="1" width="22.5703125" style="214" customWidth="1"/>
    <col min="2" max="2" width="19.28515625" style="214" bestFit="1" customWidth="1"/>
    <col min="3" max="3" width="20" style="214" bestFit="1" customWidth="1"/>
    <col min="4" max="4" width="12.28515625" style="214" bestFit="1" customWidth="1"/>
    <col min="5" max="7" width="14.5703125" style="214" customWidth="1"/>
    <col min="8" max="16384" width="9.85546875" style="145"/>
  </cols>
  <sheetData>
    <row r="1" spans="1:7" ht="18">
      <c r="A1" s="479" t="s">
        <v>0</v>
      </c>
      <c r="B1" s="479"/>
      <c r="C1" s="479"/>
      <c r="D1" s="479"/>
      <c r="E1" s="479"/>
      <c r="F1" s="479"/>
      <c r="G1" s="479"/>
    </row>
    <row r="2" spans="1:7" ht="22.5" customHeight="1">
      <c r="A2" s="483" t="s">
        <v>106</v>
      </c>
      <c r="B2" s="483"/>
      <c r="C2" s="483"/>
      <c r="D2" s="483"/>
      <c r="E2" s="483"/>
      <c r="F2" s="483"/>
      <c r="G2" s="483"/>
    </row>
    <row r="3" spans="1:7" s="149" customFormat="1">
      <c r="A3" s="147"/>
      <c r="B3" s="147"/>
      <c r="C3" s="147"/>
      <c r="D3" s="147"/>
      <c r="E3" s="147"/>
      <c r="F3" s="147"/>
      <c r="G3" s="147"/>
    </row>
    <row r="4" spans="1:7" ht="16.5" customHeight="1">
      <c r="A4" s="202"/>
      <c r="B4" s="325"/>
      <c r="C4" s="326"/>
      <c r="D4" s="326"/>
      <c r="E4" s="326"/>
      <c r="G4" s="326"/>
    </row>
    <row r="5" spans="1:7">
      <c r="A5" s="496"/>
      <c r="B5" s="496"/>
      <c r="C5" s="496"/>
      <c r="D5" s="496"/>
      <c r="E5" s="496"/>
      <c r="F5" s="202"/>
      <c r="G5" s="326"/>
    </row>
    <row r="7" spans="1:7">
      <c r="A7" s="168"/>
      <c r="B7" s="168"/>
      <c r="D7" s="496" t="s">
        <v>107</v>
      </c>
      <c r="E7" s="496"/>
      <c r="F7" s="496"/>
      <c r="G7" s="496"/>
    </row>
    <row r="8" spans="1:7">
      <c r="B8" s="497" t="s">
        <v>108</v>
      </c>
      <c r="C8" s="497"/>
      <c r="D8" s="498" t="s">
        <v>158</v>
      </c>
      <c r="E8" s="498"/>
      <c r="F8" s="498" t="s">
        <v>166</v>
      </c>
      <c r="G8" s="498"/>
    </row>
    <row r="9" spans="1:7" ht="18.75">
      <c r="B9" s="327"/>
      <c r="C9" s="327" t="s">
        <v>177</v>
      </c>
      <c r="D9" s="328"/>
      <c r="E9" s="202"/>
      <c r="F9" s="329"/>
    </row>
    <row r="10" spans="1:7">
      <c r="A10" s="330"/>
      <c r="B10" s="331" t="s">
        <v>164</v>
      </c>
      <c r="C10" s="449" t="s">
        <v>165</v>
      </c>
      <c r="D10" s="333" t="s">
        <v>109</v>
      </c>
      <c r="E10" s="332" t="s">
        <v>110</v>
      </c>
      <c r="F10" s="332" t="s">
        <v>109</v>
      </c>
      <c r="G10" s="332" t="s">
        <v>110</v>
      </c>
    </row>
    <row r="11" spans="1:7">
      <c r="A11" s="172" t="s">
        <v>29</v>
      </c>
      <c r="B11" s="438">
        <v>1.3077309838786855E-2</v>
      </c>
      <c r="C11" s="438">
        <v>4.7718010800570809E-2</v>
      </c>
      <c r="D11" s="334">
        <v>12.8521</v>
      </c>
      <c r="E11" s="335">
        <v>1</v>
      </c>
      <c r="F11" s="336">
        <v>13.4217</v>
      </c>
      <c r="G11" s="337">
        <v>1</v>
      </c>
    </row>
    <row r="12" spans="1:7">
      <c r="A12" s="172" t="s">
        <v>30</v>
      </c>
      <c r="B12" s="438">
        <v>3.0567003856976083E-3</v>
      </c>
      <c r="C12" s="438">
        <v>3.083188712753171E-2</v>
      </c>
      <c r="D12" s="338">
        <v>1800.52</v>
      </c>
      <c r="E12" s="339">
        <v>7.1379934685535289E-3</v>
      </c>
      <c r="F12" s="340">
        <v>1915.1</v>
      </c>
      <c r="G12" s="337">
        <v>7.0083546551093934E-3</v>
      </c>
    </row>
    <row r="13" spans="1:7">
      <c r="A13" s="172" t="s">
        <v>31</v>
      </c>
      <c r="B13" s="438">
        <v>3.7127809156032532E-2</v>
      </c>
      <c r="C13" s="438">
        <v>0.18015137338459408</v>
      </c>
      <c r="D13" s="338">
        <v>4.3</v>
      </c>
      <c r="E13" s="341">
        <v>2.9888604651162791</v>
      </c>
      <c r="F13" s="340">
        <v>4.3</v>
      </c>
      <c r="G13" s="342">
        <v>3.1213255813953489</v>
      </c>
    </row>
    <row r="14" spans="1:7">
      <c r="A14" s="172" t="s">
        <v>32</v>
      </c>
      <c r="B14" s="438">
        <v>1.4167087793448774E-2</v>
      </c>
      <c r="C14" s="438">
        <v>5.2822033772001786E-2</v>
      </c>
      <c r="D14" s="338">
        <v>2.0306000000000002</v>
      </c>
      <c r="E14" s="339">
        <v>6.3292130404806457</v>
      </c>
      <c r="F14" s="340">
        <v>1.8544</v>
      </c>
      <c r="G14" s="337">
        <v>7.2377588438308882</v>
      </c>
    </row>
    <row r="15" spans="1:7">
      <c r="A15" s="149" t="s">
        <v>33</v>
      </c>
      <c r="B15" s="438">
        <v>2.5889251261459467E-2</v>
      </c>
      <c r="C15" s="438">
        <v>0.10014315874906177</v>
      </c>
      <c r="D15" s="338">
        <v>4.6970000000000001</v>
      </c>
      <c r="E15" s="339">
        <v>2.7362358952522885</v>
      </c>
      <c r="F15" s="340">
        <v>4.2050000000000001</v>
      </c>
      <c r="G15" s="337">
        <v>3.1918430439952434</v>
      </c>
    </row>
    <row r="16" spans="1:7">
      <c r="A16" s="160" t="s">
        <v>111</v>
      </c>
      <c r="B16" s="439">
        <v>5.874222529371087E-3</v>
      </c>
      <c r="C16" s="439">
        <v>2.6083891434613982E-2</v>
      </c>
      <c r="D16" s="343">
        <v>0.77282621767000004</v>
      </c>
      <c r="E16" s="344">
        <v>16.630000000191373</v>
      </c>
      <c r="F16" s="345">
        <v>0.73262554584999995</v>
      </c>
      <c r="G16" s="346">
        <v>18.32000000003822</v>
      </c>
    </row>
    <row r="17" spans="1:3" ht="18">
      <c r="A17" s="259" t="s">
        <v>178</v>
      </c>
      <c r="B17" s="347"/>
      <c r="C17" s="347"/>
    </row>
  </sheetData>
  <mergeCells count="7">
    <mergeCell ref="A1:G1"/>
    <mergeCell ref="A2:G2"/>
    <mergeCell ref="A5:E5"/>
    <mergeCell ref="D7:G7"/>
    <mergeCell ref="B8:C8"/>
    <mergeCell ref="F8:G8"/>
    <mergeCell ref="D8:E8"/>
  </mergeCells>
  <pageMargins left="1.01" right="0.3" top="0.78740157480314965" bottom="0.39370078740157483" header="0.51181102362204722" footer="0.51181102362204722"/>
  <pageSetup scale="78" orientation="portrait" r:id="rId1"/>
  <headerFooter alignWithMargins="0"/>
  <legacyDrawing r:id="rId2"/>
  <oleObjects>
    <oleObject progId="Word.Picture.8" shapeId="13313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9"/>
  <sheetViews>
    <sheetView view="pageBreakPreview" zoomScale="60" workbookViewId="0">
      <selection activeCell="D15" sqref="D15"/>
    </sheetView>
  </sheetViews>
  <sheetFormatPr defaultColWidth="9.85546875" defaultRowHeight="15.75" outlineLevelRow="1"/>
  <cols>
    <col min="1" max="1" width="57.7109375" style="2" bestFit="1" customWidth="1"/>
    <col min="2" max="2" width="1.5703125" style="7" customWidth="1"/>
    <col min="3" max="3" width="1.7109375" style="7" customWidth="1"/>
    <col min="4" max="4" width="13.28515625" style="7" bestFit="1" customWidth="1"/>
    <col min="5" max="5" width="13.28515625" style="2" bestFit="1" customWidth="1"/>
    <col min="6" max="6" width="12.5703125" style="7" bestFit="1" customWidth="1"/>
    <col min="7" max="7" width="6.140625" style="2" customWidth="1"/>
    <col min="8" max="9" width="16.5703125" style="2" customWidth="1"/>
    <col min="10" max="10" width="16.5703125" style="2" hidden="1" customWidth="1"/>
    <col min="11" max="14" width="16.5703125" style="2" customWidth="1"/>
    <col min="15" max="15" width="5.140625" style="2" customWidth="1"/>
    <col min="16" max="16" width="17.85546875" style="2" bestFit="1" customWidth="1"/>
    <col min="17" max="17" width="15.28515625" style="2" bestFit="1" customWidth="1"/>
    <col min="18" max="18" width="11.85546875" style="2" hidden="1" customWidth="1"/>
    <col min="19" max="21" width="14" style="2" bestFit="1" customWidth="1"/>
    <col min="22" max="22" width="11.85546875" style="2" customWidth="1"/>
    <col min="23" max="16384" width="9.85546875" style="2"/>
  </cols>
  <sheetData>
    <row r="1" spans="1:22" ht="15" customHeight="1">
      <c r="A1" s="487" t="s">
        <v>0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  <c r="U1" s="487"/>
      <c r="V1" s="487"/>
    </row>
    <row r="2" spans="1:22" ht="15" customHeight="1">
      <c r="A2" s="488" t="s">
        <v>1</v>
      </c>
      <c r="B2" s="488"/>
      <c r="C2" s="488"/>
      <c r="D2" s="488"/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8"/>
      <c r="Q2" s="488"/>
      <c r="R2" s="488"/>
      <c r="S2" s="488"/>
      <c r="T2" s="488"/>
      <c r="U2" s="488"/>
      <c r="V2" s="488"/>
    </row>
    <row r="3" spans="1:22">
      <c r="A3" s="500" t="s">
        <v>129</v>
      </c>
      <c r="B3" s="500"/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0"/>
      <c r="S3" s="500"/>
      <c r="T3" s="500"/>
      <c r="U3" s="500"/>
      <c r="V3" s="500"/>
    </row>
    <row r="4" spans="1:22">
      <c r="A4" s="486" t="s">
        <v>2</v>
      </c>
      <c r="B4" s="486"/>
      <c r="C4" s="486"/>
      <c r="D4" s="486"/>
      <c r="E4" s="486"/>
      <c r="F4" s="486"/>
      <c r="G4" s="486"/>
      <c r="H4" s="486"/>
      <c r="I4" s="486"/>
      <c r="J4" s="486"/>
      <c r="K4" s="486"/>
      <c r="L4" s="486"/>
      <c r="M4" s="486"/>
      <c r="N4" s="486"/>
      <c r="O4" s="486"/>
      <c r="P4" s="486"/>
      <c r="Q4" s="486"/>
      <c r="R4" s="486"/>
      <c r="S4" s="486"/>
      <c r="T4" s="486"/>
      <c r="U4" s="486"/>
      <c r="V4" s="486"/>
    </row>
    <row r="5" spans="1:22" s="392" customFormat="1" ht="18" customHeight="1">
      <c r="A5" s="16"/>
      <c r="B5" s="390"/>
      <c r="C5" s="391"/>
      <c r="D5" s="5"/>
      <c r="E5" s="113"/>
      <c r="F5" s="113"/>
      <c r="G5" s="113" t="s">
        <v>23</v>
      </c>
      <c r="H5" s="6"/>
      <c r="I5" s="113"/>
      <c r="J5" s="113"/>
      <c r="K5" s="113"/>
      <c r="L5" s="113"/>
      <c r="M5" s="113"/>
      <c r="N5" s="6"/>
      <c r="O5" s="6"/>
      <c r="P5" s="6"/>
      <c r="Q5" s="6"/>
      <c r="R5" s="6"/>
      <c r="S5" s="6"/>
      <c r="T5" s="6"/>
      <c r="U5" s="6"/>
      <c r="V5" s="6"/>
    </row>
    <row r="6" spans="1:22">
      <c r="A6" s="8"/>
      <c r="B6" s="9"/>
      <c r="C6" s="9"/>
      <c r="D6" s="393"/>
      <c r="E6" s="8"/>
      <c r="F6" s="9"/>
      <c r="G6" s="8"/>
    </row>
    <row r="7" spans="1:22" hidden="1">
      <c r="B7" s="12"/>
      <c r="C7" s="5"/>
      <c r="D7" s="495" t="s">
        <v>130</v>
      </c>
      <c r="E7" s="501"/>
      <c r="F7" s="501"/>
      <c r="G7" s="286"/>
      <c r="H7" s="499" t="s">
        <v>131</v>
      </c>
      <c r="I7" s="499"/>
      <c r="J7" s="499"/>
      <c r="K7" s="499"/>
      <c r="L7" s="499"/>
      <c r="M7" s="499"/>
      <c r="N7" s="499"/>
      <c r="P7" s="499" t="s">
        <v>132</v>
      </c>
      <c r="Q7" s="499"/>
      <c r="R7" s="499"/>
      <c r="S7" s="499"/>
      <c r="T7" s="499"/>
      <c r="U7" s="499"/>
      <c r="V7" s="499"/>
    </row>
    <row r="8" spans="1:22" hidden="1">
      <c r="B8" s="12"/>
      <c r="C8" s="5"/>
      <c r="D8" s="389"/>
      <c r="E8" s="394"/>
      <c r="F8" s="394"/>
      <c r="G8" s="286"/>
      <c r="H8" s="395" t="s">
        <v>0</v>
      </c>
      <c r="I8" s="395" t="s">
        <v>133</v>
      </c>
      <c r="J8" s="395" t="s">
        <v>0</v>
      </c>
      <c r="K8" s="395" t="s">
        <v>0</v>
      </c>
      <c r="L8" s="395"/>
      <c r="M8" s="395"/>
      <c r="N8" s="395" t="s">
        <v>134</v>
      </c>
      <c r="P8" s="395" t="s">
        <v>0</v>
      </c>
      <c r="Q8" s="395" t="s">
        <v>133</v>
      </c>
      <c r="R8" s="395" t="s">
        <v>0</v>
      </c>
      <c r="S8" s="395" t="s">
        <v>0</v>
      </c>
      <c r="T8" s="395" t="s">
        <v>0</v>
      </c>
      <c r="U8" s="395" t="s">
        <v>0</v>
      </c>
      <c r="V8" s="395" t="s">
        <v>134</v>
      </c>
    </row>
    <row r="9" spans="1:22" ht="18" hidden="1" customHeight="1" thickBot="1">
      <c r="A9" s="15"/>
      <c r="B9" s="16"/>
      <c r="C9" s="19"/>
      <c r="D9" s="396">
        <v>2007</v>
      </c>
      <c r="E9" s="396">
        <v>2006</v>
      </c>
      <c r="F9" s="396" t="s">
        <v>101</v>
      </c>
      <c r="G9" s="286"/>
      <c r="H9" s="397" t="s">
        <v>135</v>
      </c>
      <c r="I9" s="397" t="s">
        <v>0</v>
      </c>
      <c r="J9" s="397" t="s">
        <v>136</v>
      </c>
      <c r="K9" s="397" t="s">
        <v>137</v>
      </c>
      <c r="L9" s="397"/>
      <c r="M9" s="397"/>
      <c r="N9" s="397" t="s">
        <v>0</v>
      </c>
      <c r="P9" s="397" t="s">
        <v>135</v>
      </c>
      <c r="Q9" s="397" t="s">
        <v>0</v>
      </c>
      <c r="R9" s="397" t="s">
        <v>136</v>
      </c>
      <c r="S9" s="397" t="s">
        <v>137</v>
      </c>
      <c r="T9" s="397" t="s">
        <v>137</v>
      </c>
      <c r="U9" s="397" t="s">
        <v>137</v>
      </c>
      <c r="V9" s="397" t="s">
        <v>0</v>
      </c>
    </row>
    <row r="10" spans="1:22" hidden="1">
      <c r="A10" s="22"/>
      <c r="B10" s="22"/>
      <c r="C10" s="25"/>
      <c r="D10" s="23"/>
      <c r="E10" s="23"/>
      <c r="F10" s="25"/>
      <c r="G10" s="5"/>
      <c r="H10" s="27"/>
      <c r="I10" s="27"/>
      <c r="J10" s="27"/>
      <c r="K10" s="27"/>
      <c r="L10" s="27"/>
      <c r="M10" s="27"/>
      <c r="N10" s="27"/>
      <c r="P10" s="64"/>
      <c r="Q10" s="64"/>
      <c r="R10" s="64"/>
      <c r="S10" s="64"/>
      <c r="T10" s="64"/>
      <c r="U10" s="64"/>
      <c r="V10" s="64"/>
    </row>
    <row r="11" spans="1:22" hidden="1">
      <c r="A11" s="28"/>
      <c r="B11" s="22"/>
      <c r="C11" s="25"/>
      <c r="D11" s="29"/>
      <c r="E11" s="29"/>
      <c r="F11" s="398"/>
      <c r="G11" s="286"/>
      <c r="H11" s="399"/>
      <c r="I11" s="399"/>
      <c r="J11" s="399"/>
      <c r="K11" s="399"/>
      <c r="L11" s="399"/>
      <c r="M11" s="399"/>
      <c r="N11" s="399"/>
      <c r="O11" s="21"/>
      <c r="P11" s="400"/>
      <c r="Q11" s="400"/>
      <c r="R11" s="400"/>
      <c r="S11" s="400"/>
      <c r="T11" s="400"/>
      <c r="U11" s="400"/>
      <c r="V11" s="400"/>
    </row>
    <row r="12" spans="1:22" hidden="1">
      <c r="A12" s="26" t="s">
        <v>5</v>
      </c>
      <c r="B12" s="26"/>
      <c r="C12" s="25"/>
      <c r="D12" s="61" t="e">
        <v>#REF!</v>
      </c>
      <c r="E12" s="61" t="e">
        <v>#REF!</v>
      </c>
      <c r="F12" s="25" t="e">
        <v>#REF!</v>
      </c>
      <c r="G12" s="24"/>
      <c r="H12" s="27" t="e">
        <v>#REF!</v>
      </c>
      <c r="I12" s="27">
        <v>8196</v>
      </c>
      <c r="J12" s="27" t="e">
        <v>#REF!</v>
      </c>
      <c r="K12" s="27">
        <v>2838</v>
      </c>
      <c r="L12" s="27"/>
      <c r="M12" s="27"/>
      <c r="N12" s="27" t="e">
        <v>#REF!</v>
      </c>
      <c r="O12" s="21"/>
      <c r="P12" s="64" t="e">
        <v>#REF!</v>
      </c>
      <c r="Q12" s="64" t="e">
        <v>#REF!</v>
      </c>
      <c r="R12" s="64" t="e">
        <v>#REF!</v>
      </c>
      <c r="S12" s="64" t="e">
        <v>#REF!</v>
      </c>
      <c r="T12" s="64" t="e">
        <v>#REF!</v>
      </c>
      <c r="U12" s="64" t="e">
        <v>#REF!</v>
      </c>
      <c r="V12" s="64" t="e">
        <v>#REF!</v>
      </c>
    </row>
    <row r="13" spans="1:22" hidden="1">
      <c r="A13" s="37" t="s">
        <v>6</v>
      </c>
      <c r="B13" s="26"/>
      <c r="C13" s="25"/>
      <c r="D13" s="61" t="e">
        <v>#REF!</v>
      </c>
      <c r="E13" s="61" t="e">
        <v>#REF!</v>
      </c>
      <c r="F13" s="398" t="e">
        <v>#REF!</v>
      </c>
      <c r="G13" s="24"/>
      <c r="H13" s="27" t="e">
        <v>#REF!</v>
      </c>
      <c r="I13" s="27">
        <v>4679</v>
      </c>
      <c r="J13" s="27" t="e">
        <v>#REF!</v>
      </c>
      <c r="K13" s="27">
        <v>1657</v>
      </c>
      <c r="L13" s="27"/>
      <c r="M13" s="27"/>
      <c r="N13" s="27" t="e">
        <v>#REF!</v>
      </c>
      <c r="P13" s="64" t="e">
        <v>#REF!</v>
      </c>
      <c r="Q13" s="64" t="e">
        <v>#REF!</v>
      </c>
      <c r="R13" s="64" t="e">
        <v>#REF!</v>
      </c>
      <c r="S13" s="64" t="e">
        <v>#REF!</v>
      </c>
      <c r="T13" s="64" t="e">
        <v>#REF!</v>
      </c>
      <c r="U13" s="64" t="e">
        <v>#REF!</v>
      </c>
      <c r="V13" s="64" t="e">
        <v>#REF!</v>
      </c>
    </row>
    <row r="14" spans="1:22" hidden="1">
      <c r="A14" s="37" t="s">
        <v>7</v>
      </c>
      <c r="B14" s="26"/>
      <c r="C14" s="25"/>
      <c r="D14" s="401" t="e">
        <v>#REF!</v>
      </c>
      <c r="E14" s="401" t="e">
        <v>#REF!</v>
      </c>
      <c r="F14" s="398" t="e">
        <v>#REF!</v>
      </c>
      <c r="G14" s="42"/>
      <c r="H14" s="402" t="e">
        <v>#REF!</v>
      </c>
      <c r="I14" s="402">
        <v>3517</v>
      </c>
      <c r="J14" s="402" t="e">
        <v>#REF!</v>
      </c>
      <c r="K14" s="402">
        <v>1181</v>
      </c>
      <c r="L14" s="402"/>
      <c r="M14" s="402"/>
      <c r="N14" s="402" t="e">
        <v>#REF!</v>
      </c>
      <c r="P14" s="403" t="e">
        <v>#REF!</v>
      </c>
      <c r="Q14" s="403" t="e">
        <v>#REF!</v>
      </c>
      <c r="R14" s="403" t="e">
        <v>#REF!</v>
      </c>
      <c r="S14" s="403" t="e">
        <v>#REF!</v>
      </c>
      <c r="T14" s="403" t="e">
        <v>#REF!</v>
      </c>
      <c r="U14" s="403" t="e">
        <v>#REF!</v>
      </c>
      <c r="V14" s="403" t="e">
        <v>#REF!</v>
      </c>
    </row>
    <row r="15" spans="1:22" hidden="1">
      <c r="A15" s="22" t="s">
        <v>138</v>
      </c>
      <c r="B15" s="22"/>
      <c r="C15" s="25"/>
      <c r="D15" s="61" t="e">
        <v>#REF!</v>
      </c>
      <c r="E15" s="61" t="e">
        <v>#REF!</v>
      </c>
      <c r="F15" s="25" t="e">
        <v>#REF!</v>
      </c>
      <c r="G15" s="24"/>
      <c r="H15" s="27" t="e">
        <v>#REF!</v>
      </c>
      <c r="I15" s="27">
        <v>82</v>
      </c>
      <c r="J15" s="27" t="e">
        <v>#REF!</v>
      </c>
      <c r="K15" s="27">
        <v>72</v>
      </c>
      <c r="L15" s="27"/>
      <c r="M15" s="27"/>
      <c r="N15" s="27" t="e">
        <v>#REF!</v>
      </c>
      <c r="P15" s="64" t="e">
        <v>#REF!</v>
      </c>
      <c r="Q15" s="64" t="e">
        <v>#REF!</v>
      </c>
      <c r="R15" s="64" t="e">
        <v>#REF!</v>
      </c>
      <c r="S15" s="64" t="e">
        <v>#REF!</v>
      </c>
      <c r="T15" s="64" t="e">
        <v>#REF!</v>
      </c>
      <c r="U15" s="64" t="e">
        <v>#REF!</v>
      </c>
      <c r="V15" s="64" t="e">
        <v>#REF!</v>
      </c>
    </row>
    <row r="16" spans="1:22" hidden="1">
      <c r="A16" s="28" t="s">
        <v>139</v>
      </c>
      <c r="B16" s="22"/>
      <c r="C16" s="25"/>
      <c r="D16" s="260" t="e">
        <v>#REF!</v>
      </c>
      <c r="E16" s="260" t="e">
        <v>#REF!</v>
      </c>
      <c r="F16" s="398" t="e">
        <v>#REF!</v>
      </c>
      <c r="G16" s="42"/>
      <c r="H16" s="27" t="e">
        <v>#REF!</v>
      </c>
      <c r="I16" s="27">
        <v>2018</v>
      </c>
      <c r="J16" s="27" t="e">
        <v>#REF!</v>
      </c>
      <c r="K16" s="27">
        <v>798</v>
      </c>
      <c r="L16" s="27"/>
      <c r="M16" s="27"/>
      <c r="N16" s="27" t="e">
        <v>#REF!</v>
      </c>
      <c r="P16" s="64" t="e">
        <v>#REF!</v>
      </c>
      <c r="Q16" s="64" t="e">
        <v>#REF!</v>
      </c>
      <c r="R16" s="64" t="e">
        <v>#REF!</v>
      </c>
      <c r="S16" s="64" t="e">
        <v>#REF!</v>
      </c>
      <c r="T16" s="64" t="e">
        <v>#REF!</v>
      </c>
      <c r="U16" s="64" t="e">
        <v>#REF!</v>
      </c>
      <c r="V16" s="64" t="e">
        <v>#REF!</v>
      </c>
    </row>
    <row r="17" spans="1:22" hidden="1">
      <c r="A17" s="404" t="s">
        <v>140</v>
      </c>
      <c r="B17" s="26"/>
      <c r="C17" s="25"/>
      <c r="D17" s="401" t="e">
        <v>#REF!</v>
      </c>
      <c r="E17" s="401" t="e">
        <v>#REF!</v>
      </c>
      <c r="F17" s="405" t="e">
        <v>#REF!</v>
      </c>
      <c r="G17" s="42"/>
      <c r="H17" s="402" t="e">
        <v>#REF!</v>
      </c>
      <c r="I17" s="402">
        <v>2100</v>
      </c>
      <c r="J17" s="402" t="e">
        <v>#REF!</v>
      </c>
      <c r="K17" s="402">
        <v>870</v>
      </c>
      <c r="L17" s="402"/>
      <c r="M17" s="402"/>
      <c r="N17" s="402" t="e">
        <v>#REF!</v>
      </c>
      <c r="P17" s="403" t="e">
        <v>#REF!</v>
      </c>
      <c r="Q17" s="403" t="e">
        <v>#REF!</v>
      </c>
      <c r="R17" s="403" t="e">
        <v>#REF!</v>
      </c>
      <c r="S17" s="403" t="e">
        <v>#REF!</v>
      </c>
      <c r="T17" s="403" t="e">
        <v>#REF!</v>
      </c>
      <c r="U17" s="403" t="e">
        <v>#REF!</v>
      </c>
      <c r="V17" s="403" t="e">
        <v>#REF!</v>
      </c>
    </row>
    <row r="18" spans="1:22" hidden="1">
      <c r="A18" s="111" t="s">
        <v>141</v>
      </c>
      <c r="D18" s="406" t="e">
        <v>#REF!</v>
      </c>
      <c r="E18" s="406" t="e">
        <v>#REF!</v>
      </c>
      <c r="F18" s="405" t="e">
        <v>#REF!</v>
      </c>
      <c r="H18" s="402" t="e">
        <v>#REF!</v>
      </c>
      <c r="I18" s="402">
        <v>1417</v>
      </c>
      <c r="J18" s="402" t="e">
        <v>#REF!</v>
      </c>
      <c r="K18" s="402">
        <v>311</v>
      </c>
      <c r="L18" s="402"/>
      <c r="M18" s="402"/>
      <c r="N18" s="402" t="e">
        <v>#REF!</v>
      </c>
      <c r="P18" s="403" t="e">
        <v>#REF!</v>
      </c>
      <c r="Q18" s="403" t="e">
        <v>#REF!</v>
      </c>
      <c r="R18" s="403" t="e">
        <v>#REF!</v>
      </c>
      <c r="S18" s="403" t="e">
        <v>#REF!</v>
      </c>
      <c r="T18" s="403" t="e">
        <v>#REF!</v>
      </c>
      <c r="U18" s="403" t="e">
        <v>#REF!</v>
      </c>
      <c r="V18" s="403" t="e">
        <v>#REF!</v>
      </c>
    </row>
    <row r="19" spans="1:22" hidden="1">
      <c r="A19" s="7" t="s">
        <v>17</v>
      </c>
      <c r="D19" s="61" t="e">
        <v>#REF!</v>
      </c>
      <c r="E19" s="61" t="e">
        <v>#REF!</v>
      </c>
      <c r="F19" s="25" t="e">
        <v>#REF!</v>
      </c>
      <c r="H19" s="27" t="e">
        <v>#REF!</v>
      </c>
      <c r="I19" s="27">
        <v>196</v>
      </c>
      <c r="J19" s="27" t="e">
        <v>#REF!</v>
      </c>
      <c r="K19" s="27">
        <v>46</v>
      </c>
      <c r="L19" s="27"/>
      <c r="M19" s="27"/>
      <c r="N19" s="27" t="e">
        <v>#REF!</v>
      </c>
      <c r="P19" s="64" t="e">
        <v>#REF!</v>
      </c>
      <c r="Q19" s="64" t="e">
        <v>#REF!</v>
      </c>
      <c r="R19" s="64" t="e">
        <v>#REF!</v>
      </c>
      <c r="S19" s="64" t="e">
        <v>#REF!</v>
      </c>
      <c r="T19" s="64" t="e">
        <v>#REF!</v>
      </c>
      <c r="U19" s="64" t="e">
        <v>#REF!</v>
      </c>
      <c r="V19" s="64" t="e">
        <v>#REF!</v>
      </c>
    </row>
    <row r="20" spans="1:22" hidden="1">
      <c r="A20" s="37" t="s">
        <v>142</v>
      </c>
      <c r="D20" s="260" t="e">
        <v>#REF!</v>
      </c>
      <c r="E20" s="260" t="e">
        <v>#REF!</v>
      </c>
      <c r="F20" s="398" t="e">
        <v>#REF!</v>
      </c>
      <c r="H20" s="27" t="e">
        <v>#REF!</v>
      </c>
      <c r="I20" s="27">
        <v>34</v>
      </c>
      <c r="J20" s="27" t="e">
        <v>#REF!</v>
      </c>
      <c r="K20" s="27">
        <v>21</v>
      </c>
      <c r="L20" s="27"/>
      <c r="M20" s="27"/>
      <c r="N20" s="27" t="e">
        <v>#REF!</v>
      </c>
      <c r="P20" s="407" t="s">
        <v>143</v>
      </c>
      <c r="Q20" s="407" t="s">
        <v>143</v>
      </c>
      <c r="R20" s="407" t="s">
        <v>143</v>
      </c>
      <c r="S20" s="407" t="s">
        <v>143</v>
      </c>
      <c r="T20" s="407" t="s">
        <v>143</v>
      </c>
      <c r="U20" s="407" t="s">
        <v>143</v>
      </c>
      <c r="V20" s="407" t="s">
        <v>143</v>
      </c>
    </row>
    <row r="21" spans="1:22" s="7" customFormat="1" hidden="1">
      <c r="A21" s="90" t="s">
        <v>144</v>
      </c>
      <c r="D21" s="401" t="e">
        <v>#REF!</v>
      </c>
      <c r="E21" s="401" t="e">
        <v>#REF!</v>
      </c>
      <c r="F21" s="405" t="e">
        <v>#REF!</v>
      </c>
      <c r="H21" s="402" t="e">
        <v>#REF!</v>
      </c>
      <c r="I21" s="402">
        <v>1647</v>
      </c>
      <c r="J21" s="402" t="e">
        <v>#REF!</v>
      </c>
      <c r="K21" s="402">
        <v>378</v>
      </c>
      <c r="L21" s="402"/>
      <c r="M21" s="402"/>
      <c r="N21" s="402" t="e">
        <v>#REF!</v>
      </c>
      <c r="P21" s="403" t="e">
        <v>#REF!</v>
      </c>
      <c r="Q21" s="403" t="e">
        <v>#REF!</v>
      </c>
      <c r="R21" s="403" t="e">
        <v>#REF!</v>
      </c>
      <c r="S21" s="403" t="e">
        <v>#REF!</v>
      </c>
      <c r="T21" s="403" t="e">
        <v>#REF!</v>
      </c>
      <c r="U21" s="403" t="e">
        <v>#REF!</v>
      </c>
      <c r="V21" s="403" t="e">
        <v>#REF!</v>
      </c>
    </row>
    <row r="22" spans="1:22" hidden="1">
      <c r="I22" s="27"/>
    </row>
    <row r="23" spans="1:22" hidden="1">
      <c r="I23" s="27"/>
    </row>
    <row r="24" spans="1:22" hidden="1">
      <c r="I24" s="27"/>
    </row>
    <row r="25" spans="1:22" hidden="1"/>
    <row r="26" spans="1:22">
      <c r="B26" s="12"/>
      <c r="C26" s="5"/>
      <c r="D26" s="495" t="s">
        <v>167</v>
      </c>
      <c r="E26" s="495"/>
      <c r="F26" s="495"/>
      <c r="G26" s="286"/>
      <c r="H26" s="499" t="s">
        <v>131</v>
      </c>
      <c r="I26" s="499"/>
      <c r="J26" s="499"/>
      <c r="K26" s="499"/>
      <c r="L26" s="499"/>
      <c r="M26" s="499"/>
      <c r="N26" s="499"/>
      <c r="P26" s="499" t="s">
        <v>145</v>
      </c>
      <c r="Q26" s="499"/>
      <c r="R26" s="499"/>
      <c r="S26" s="499"/>
      <c r="T26" s="499"/>
      <c r="U26" s="499"/>
      <c r="V26" s="499"/>
    </row>
    <row r="27" spans="1:22">
      <c r="B27" s="12"/>
      <c r="C27" s="5"/>
      <c r="D27" s="389"/>
      <c r="E27" s="394"/>
      <c r="F27" s="394"/>
      <c r="G27" s="286"/>
      <c r="H27" s="395" t="s">
        <v>0</v>
      </c>
      <c r="I27" s="395" t="s">
        <v>133</v>
      </c>
      <c r="J27" s="395" t="s">
        <v>0</v>
      </c>
      <c r="K27" s="395" t="s">
        <v>0</v>
      </c>
      <c r="L27" s="395" t="s">
        <v>0</v>
      </c>
      <c r="M27" s="395" t="s">
        <v>0</v>
      </c>
      <c r="N27" s="395" t="s">
        <v>134</v>
      </c>
      <c r="P27" s="395" t="s">
        <v>0</v>
      </c>
      <c r="Q27" s="395" t="s">
        <v>133</v>
      </c>
      <c r="R27" s="395" t="s">
        <v>0</v>
      </c>
      <c r="S27" s="395" t="s">
        <v>0</v>
      </c>
      <c r="T27" s="395" t="s">
        <v>0</v>
      </c>
      <c r="U27" s="395" t="s">
        <v>0</v>
      </c>
      <c r="V27" s="395" t="s">
        <v>134</v>
      </c>
    </row>
    <row r="28" spans="1:22" ht="16.5" thickBot="1">
      <c r="A28" s="15"/>
      <c r="B28" s="16"/>
      <c r="C28" s="19"/>
      <c r="D28" s="396">
        <v>2012</v>
      </c>
      <c r="E28" s="396">
        <v>2011</v>
      </c>
      <c r="F28" s="396" t="s">
        <v>101</v>
      </c>
      <c r="G28" s="286"/>
      <c r="H28" s="397" t="s">
        <v>135</v>
      </c>
      <c r="I28" s="397" t="s">
        <v>0</v>
      </c>
      <c r="J28" s="397" t="s">
        <v>136</v>
      </c>
      <c r="K28" s="397" t="s">
        <v>137</v>
      </c>
      <c r="L28" s="397" t="s">
        <v>146</v>
      </c>
      <c r="M28" s="397" t="s">
        <v>147</v>
      </c>
      <c r="N28" s="397" t="s">
        <v>0</v>
      </c>
      <c r="P28" s="397" t="s">
        <v>135</v>
      </c>
      <c r="Q28" s="397" t="s">
        <v>0</v>
      </c>
      <c r="R28" s="397" t="s">
        <v>136</v>
      </c>
      <c r="S28" s="397" t="s">
        <v>137</v>
      </c>
      <c r="T28" s="397" t="s">
        <v>146</v>
      </c>
      <c r="U28" s="397" t="s">
        <v>147</v>
      </c>
      <c r="V28" s="397" t="s">
        <v>0</v>
      </c>
    </row>
    <row r="29" spans="1:22">
      <c r="A29" s="26" t="s">
        <v>5</v>
      </c>
      <c r="B29" s="26"/>
      <c r="C29" s="25">
        <v>0</v>
      </c>
      <c r="D29" s="61">
        <v>59675</v>
      </c>
      <c r="E29" s="61">
        <v>50544</v>
      </c>
      <c r="F29" s="25">
        <v>18.100000000000001</v>
      </c>
      <c r="G29" s="24"/>
      <c r="H29" s="27">
        <v>9131</v>
      </c>
      <c r="I29" s="27">
        <v>6116</v>
      </c>
      <c r="J29" s="27"/>
      <c r="K29" s="27">
        <v>3111</v>
      </c>
      <c r="L29" s="187">
        <v>333</v>
      </c>
      <c r="M29" s="27">
        <v>232.99031790092914</v>
      </c>
      <c r="N29" s="27">
        <v>-661.99031790092909</v>
      </c>
      <c r="O29" s="21"/>
      <c r="P29" s="64">
        <v>1</v>
      </c>
      <c r="Q29" s="64">
        <v>0.67</v>
      </c>
      <c r="R29" s="64"/>
      <c r="S29" s="64">
        <v>0.34100000000000003</v>
      </c>
      <c r="T29" s="64">
        <v>3.5999999999999997E-2</v>
      </c>
      <c r="U29" s="64">
        <v>2.5999999999999999E-2</v>
      </c>
      <c r="V29" s="64">
        <v>-7.1999999999999995E-2</v>
      </c>
    </row>
    <row r="30" spans="1:22">
      <c r="A30" s="37" t="s">
        <v>6</v>
      </c>
      <c r="B30" s="26"/>
      <c r="C30" s="25"/>
      <c r="D30" s="61">
        <v>34258</v>
      </c>
      <c r="E30" s="61">
        <v>29446</v>
      </c>
      <c r="F30" s="398">
        <v>16.3</v>
      </c>
      <c r="G30" s="24"/>
      <c r="H30" s="27">
        <v>4812</v>
      </c>
      <c r="I30" s="27">
        <v>3045</v>
      </c>
      <c r="J30" s="27"/>
      <c r="K30" s="27">
        <v>1892</v>
      </c>
      <c r="L30" s="187">
        <v>308</v>
      </c>
      <c r="M30" s="27">
        <v>165.8598014443773</v>
      </c>
      <c r="N30" s="27">
        <v>-598.85980144437735</v>
      </c>
      <c r="P30" s="64">
        <v>1</v>
      </c>
      <c r="Q30" s="64">
        <v>0.63300000000000001</v>
      </c>
      <c r="R30" s="64"/>
      <c r="S30" s="64">
        <v>0.39300000000000002</v>
      </c>
      <c r="T30" s="64">
        <v>6.4000000000000001E-2</v>
      </c>
      <c r="U30" s="64">
        <v>3.4000000000000002E-2</v>
      </c>
      <c r="V30" s="64">
        <v>-0.124</v>
      </c>
    </row>
    <row r="31" spans="1:22">
      <c r="A31" s="37" t="s">
        <v>7</v>
      </c>
      <c r="B31" s="26"/>
      <c r="C31" s="25"/>
      <c r="D31" s="401">
        <v>25417</v>
      </c>
      <c r="E31" s="401">
        <v>21098</v>
      </c>
      <c r="F31" s="398">
        <v>20.5</v>
      </c>
      <c r="G31" s="42"/>
      <c r="H31" s="402">
        <v>4319</v>
      </c>
      <c r="I31" s="402">
        <v>3071</v>
      </c>
      <c r="J31" s="402"/>
      <c r="K31" s="402">
        <v>1219</v>
      </c>
      <c r="L31" s="456">
        <v>25</v>
      </c>
      <c r="M31" s="402">
        <v>67.130516456551845</v>
      </c>
      <c r="N31" s="402">
        <v>-63.130516456551845</v>
      </c>
      <c r="P31" s="403">
        <v>1</v>
      </c>
      <c r="Q31" s="403">
        <v>0.71099999999999997</v>
      </c>
      <c r="R31" s="403"/>
      <c r="S31" s="403">
        <v>0.28199999999999997</v>
      </c>
      <c r="T31" s="403">
        <v>6.0000000000000001E-3</v>
      </c>
      <c r="U31" s="403">
        <v>1.6E-2</v>
      </c>
      <c r="V31" s="403">
        <v>-1.4999999999999999E-2</v>
      </c>
    </row>
    <row r="32" spans="1:22">
      <c r="A32" s="22" t="s">
        <v>138</v>
      </c>
      <c r="B32" s="22"/>
      <c r="C32" s="25"/>
      <c r="D32" s="61">
        <v>2258</v>
      </c>
      <c r="E32" s="61">
        <v>1990</v>
      </c>
      <c r="F32" s="25">
        <v>13.5</v>
      </c>
      <c r="G32" s="24"/>
      <c r="H32" s="27">
        <v>268</v>
      </c>
      <c r="I32" s="27">
        <v>208</v>
      </c>
      <c r="J32" s="27"/>
      <c r="K32" s="27">
        <v>68</v>
      </c>
      <c r="L32" s="187">
        <v>16</v>
      </c>
      <c r="M32" s="27">
        <v>-20.465426005502596</v>
      </c>
      <c r="N32" s="27">
        <v>-3.5345739944974035</v>
      </c>
      <c r="P32" s="64">
        <v>1</v>
      </c>
      <c r="Q32" s="64">
        <v>0.77600000000000002</v>
      </c>
      <c r="R32" s="64"/>
      <c r="S32" s="64">
        <v>0.254</v>
      </c>
      <c r="T32" s="64">
        <v>0.06</v>
      </c>
      <c r="U32" s="64">
        <v>-7.5999999999999998E-2</v>
      </c>
      <c r="V32" s="64">
        <v>-1.2999999999999999E-2</v>
      </c>
    </row>
    <row r="33" spans="1:22" s="7" customFormat="1">
      <c r="A33" s="22" t="s">
        <v>139</v>
      </c>
      <c r="B33" s="22"/>
      <c r="C33" s="25"/>
      <c r="D33" s="61">
        <v>15846</v>
      </c>
      <c r="E33" s="61">
        <v>13008</v>
      </c>
      <c r="F33" s="25">
        <v>21.8</v>
      </c>
      <c r="G33" s="42"/>
      <c r="H33" s="27">
        <v>2838</v>
      </c>
      <c r="I33" s="27">
        <v>1966</v>
      </c>
      <c r="J33" s="27"/>
      <c r="K33" s="27">
        <v>840</v>
      </c>
      <c r="L33" s="187">
        <v>0</v>
      </c>
      <c r="M33" s="27">
        <v>49.411944555321654</v>
      </c>
      <c r="N33" s="27">
        <v>-17.411944555321654</v>
      </c>
      <c r="P33" s="64">
        <v>1</v>
      </c>
      <c r="Q33" s="64">
        <v>0.69299999999999995</v>
      </c>
      <c r="R33" s="64"/>
      <c r="S33" s="64">
        <v>0.29599999999999999</v>
      </c>
      <c r="T33" s="64">
        <v>0</v>
      </c>
      <c r="U33" s="64">
        <v>1.7000000000000001E-2</v>
      </c>
      <c r="V33" s="64">
        <v>-6.0000000000000001E-3</v>
      </c>
    </row>
    <row r="34" spans="1:22" hidden="1" outlineLevel="1">
      <c r="A34" s="26" t="s">
        <v>84</v>
      </c>
      <c r="B34" s="22"/>
      <c r="C34" s="25"/>
      <c r="D34" s="61">
        <v>55</v>
      </c>
      <c r="E34" s="61">
        <v>-7</v>
      </c>
      <c r="F34" s="25">
        <v>-885.7</v>
      </c>
      <c r="G34" s="42"/>
      <c r="H34" s="27">
        <v>62</v>
      </c>
      <c r="I34" s="27">
        <v>62</v>
      </c>
      <c r="J34" s="27"/>
      <c r="K34" s="27"/>
      <c r="L34" s="187"/>
      <c r="M34" s="27">
        <v>0</v>
      </c>
      <c r="N34" s="27">
        <v>0</v>
      </c>
      <c r="P34" s="64">
        <v>1</v>
      </c>
      <c r="Q34" s="64">
        <v>1</v>
      </c>
      <c r="R34" s="64"/>
      <c r="S34" s="64">
        <v>0</v>
      </c>
      <c r="T34" s="64">
        <v>0</v>
      </c>
      <c r="U34" s="64">
        <v>0</v>
      </c>
      <c r="V34" s="64">
        <v>0</v>
      </c>
    </row>
    <row r="35" spans="1:22" hidden="1" outlineLevel="1">
      <c r="A35" s="26" t="s">
        <v>79</v>
      </c>
      <c r="B35" s="22"/>
      <c r="C35" s="25"/>
      <c r="D35" s="61">
        <v>-15</v>
      </c>
      <c r="E35" s="61">
        <v>159</v>
      </c>
      <c r="F35" s="34" t="s">
        <v>180</v>
      </c>
      <c r="G35" s="42"/>
      <c r="H35" s="27">
        <v>-174</v>
      </c>
      <c r="I35" s="27">
        <v>-194</v>
      </c>
      <c r="J35" s="27"/>
      <c r="K35" s="27">
        <v>-33</v>
      </c>
      <c r="L35" s="187">
        <v>-8</v>
      </c>
      <c r="M35" s="27">
        <v>59.547850588262492</v>
      </c>
      <c r="N35" s="27">
        <v>1.4521494117375084</v>
      </c>
      <c r="P35" s="64">
        <v>1</v>
      </c>
      <c r="Q35" s="64">
        <v>1.115</v>
      </c>
      <c r="R35" s="64"/>
      <c r="S35" s="64">
        <v>0.19</v>
      </c>
      <c r="T35" s="64">
        <v>4.5999999999999999E-2</v>
      </c>
      <c r="U35" s="64">
        <v>-0.34200000000000003</v>
      </c>
      <c r="V35" s="64">
        <v>-8.0000000000000002E-3</v>
      </c>
    </row>
    <row r="36" spans="1:22" ht="18" collapsed="1">
      <c r="A36" s="26" t="s">
        <v>104</v>
      </c>
      <c r="B36" s="22"/>
      <c r="C36" s="25"/>
      <c r="D36" s="61">
        <v>-70</v>
      </c>
      <c r="E36" s="61">
        <v>166</v>
      </c>
      <c r="F36" s="34" t="s">
        <v>180</v>
      </c>
      <c r="G36" s="42"/>
      <c r="H36" s="27">
        <v>236</v>
      </c>
      <c r="I36" s="27">
        <v>256</v>
      </c>
      <c r="J36" s="27"/>
      <c r="K36" s="27">
        <v>33</v>
      </c>
      <c r="L36" s="187">
        <v>8</v>
      </c>
      <c r="M36" s="27">
        <v>-59.547850588262492</v>
      </c>
      <c r="N36" s="27">
        <v>-1.4521494117375084</v>
      </c>
      <c r="P36" s="64">
        <v>1</v>
      </c>
      <c r="Q36" s="64">
        <v>1.085</v>
      </c>
      <c r="R36" s="64"/>
      <c r="S36" s="64">
        <v>0.14000000000000001</v>
      </c>
      <c r="T36" s="64">
        <v>3.4000000000000002E-2</v>
      </c>
      <c r="U36" s="64">
        <v>-0.252</v>
      </c>
      <c r="V36" s="64">
        <v>-6.0000000000000001E-3</v>
      </c>
    </row>
    <row r="37" spans="1:22">
      <c r="A37" s="47" t="s">
        <v>148</v>
      </c>
      <c r="D37" s="406">
        <v>7383</v>
      </c>
      <c r="E37" s="406">
        <v>5934</v>
      </c>
      <c r="F37" s="405">
        <v>24.4</v>
      </c>
      <c r="H37" s="402">
        <v>1449</v>
      </c>
      <c r="I37" s="402">
        <v>1153</v>
      </c>
      <c r="J37" s="402"/>
      <c r="K37" s="402">
        <v>344</v>
      </c>
      <c r="L37" s="456">
        <v>17</v>
      </c>
      <c r="M37" s="402">
        <v>-21.363852681529767</v>
      </c>
      <c r="N37" s="402">
        <v>-43.636147318470236</v>
      </c>
      <c r="P37" s="403">
        <v>1</v>
      </c>
      <c r="Q37" s="403">
        <v>0.79600000000000004</v>
      </c>
      <c r="R37" s="403"/>
      <c r="S37" s="403">
        <v>0.23699999999999999</v>
      </c>
      <c r="T37" s="403">
        <v>1.2E-2</v>
      </c>
      <c r="U37" s="403">
        <v>-1.4999999999999999E-2</v>
      </c>
      <c r="V37" s="403">
        <v>-0.03</v>
      </c>
    </row>
    <row r="38" spans="1:22">
      <c r="A38" s="7" t="s">
        <v>17</v>
      </c>
      <c r="D38" s="61">
        <v>1845</v>
      </c>
      <c r="E38" s="61">
        <v>1385</v>
      </c>
      <c r="F38" s="25">
        <v>33.200000000000003</v>
      </c>
      <c r="H38" s="27">
        <v>460</v>
      </c>
      <c r="I38" s="27">
        <v>433</v>
      </c>
      <c r="J38" s="27"/>
      <c r="K38" s="27">
        <v>11</v>
      </c>
      <c r="L38" s="187">
        <v>14</v>
      </c>
      <c r="M38" s="27">
        <v>1.5332447069595618</v>
      </c>
      <c r="N38" s="27">
        <v>0.46675529304043817</v>
      </c>
      <c r="P38" s="64">
        <v>1</v>
      </c>
      <c r="Q38" s="64">
        <v>0.94099999999999995</v>
      </c>
      <c r="R38" s="64"/>
      <c r="S38" s="64">
        <v>2.4E-2</v>
      </c>
      <c r="T38" s="64">
        <v>0.03</v>
      </c>
      <c r="U38" s="64">
        <v>3.0000000000000001E-3</v>
      </c>
      <c r="V38" s="64">
        <v>1E-3</v>
      </c>
    </row>
    <row r="39" spans="1:22">
      <c r="A39" s="37" t="s">
        <v>142</v>
      </c>
      <c r="D39" s="260">
        <v>300</v>
      </c>
      <c r="E39" s="260">
        <v>309</v>
      </c>
      <c r="F39" s="398">
        <v>-2.9</v>
      </c>
      <c r="H39" s="27">
        <v>-9</v>
      </c>
      <c r="I39" s="27">
        <v>-94</v>
      </c>
      <c r="J39" s="27"/>
      <c r="K39" s="27">
        <v>11</v>
      </c>
      <c r="L39" s="187">
        <v>-6</v>
      </c>
      <c r="M39" s="27">
        <v>73.811607974570194</v>
      </c>
      <c r="N39" s="27">
        <v>6.1883920254298062</v>
      </c>
      <c r="P39" s="64">
        <v>1</v>
      </c>
      <c r="Q39" s="64">
        <v>10.444000000000001</v>
      </c>
      <c r="R39" s="64"/>
      <c r="S39" s="64">
        <v>-1.222</v>
      </c>
      <c r="T39" s="64">
        <v>0.66700000000000004</v>
      </c>
      <c r="U39" s="64">
        <v>-8.2010000000000005</v>
      </c>
      <c r="V39" s="64">
        <v>-0.68799999999999994</v>
      </c>
    </row>
    <row r="40" spans="1:22" s="7" customFormat="1">
      <c r="A40" s="90" t="s">
        <v>144</v>
      </c>
      <c r="D40" s="401">
        <v>9528</v>
      </c>
      <c r="E40" s="401">
        <v>7628</v>
      </c>
      <c r="F40" s="405">
        <v>24.9</v>
      </c>
      <c r="H40" s="408">
        <v>1900</v>
      </c>
      <c r="I40" s="408">
        <v>1492</v>
      </c>
      <c r="J40" s="402"/>
      <c r="K40" s="402">
        <v>366</v>
      </c>
      <c r="L40" s="456">
        <v>25</v>
      </c>
      <c r="M40" s="402">
        <v>53.980999999999987</v>
      </c>
      <c r="N40" s="402">
        <v>-36.980999999999987</v>
      </c>
      <c r="P40" s="403">
        <v>1</v>
      </c>
      <c r="Q40" s="403">
        <v>0.78500000000000003</v>
      </c>
      <c r="R40" s="403"/>
      <c r="S40" s="403">
        <v>0.193</v>
      </c>
      <c r="T40" s="403">
        <v>1.2999999999999999E-2</v>
      </c>
      <c r="U40" s="403">
        <v>2.8000000000000001E-2</v>
      </c>
      <c r="V40" s="403">
        <v>-1.9E-2</v>
      </c>
    </row>
    <row r="41" spans="1:22" s="7" customFormat="1">
      <c r="A41" s="22"/>
      <c r="I41" s="27"/>
      <c r="K41" s="27"/>
      <c r="L41" s="27"/>
      <c r="M41" s="27"/>
      <c r="Q41" s="114"/>
      <c r="S41" s="114"/>
      <c r="T41" s="114"/>
      <c r="U41" s="114"/>
    </row>
    <row r="42" spans="1:22" s="7" customFormat="1">
      <c r="A42" s="22"/>
      <c r="I42" s="27"/>
      <c r="K42" s="27"/>
      <c r="L42" s="27"/>
      <c r="M42" s="27"/>
      <c r="Q42" s="114"/>
      <c r="S42" s="114"/>
      <c r="T42" s="114"/>
      <c r="U42" s="114"/>
    </row>
    <row r="43" spans="1:22" s="7" customFormat="1">
      <c r="A43" s="26"/>
      <c r="I43" s="27"/>
      <c r="Q43" s="114"/>
      <c r="S43" s="114"/>
      <c r="T43" s="114"/>
      <c r="U43" s="114"/>
    </row>
    <row r="44" spans="1:22" s="7" customFormat="1">
      <c r="A44" s="26"/>
      <c r="D44" s="78"/>
      <c r="E44" s="78"/>
      <c r="F44" s="78"/>
      <c r="I44" s="27"/>
      <c r="Q44" s="114"/>
      <c r="S44" s="114"/>
      <c r="T44" s="114"/>
      <c r="U44" s="114"/>
    </row>
    <row r="45" spans="1:22" s="7" customFormat="1">
      <c r="A45" s="26"/>
      <c r="D45" s="78"/>
      <c r="E45" s="78"/>
      <c r="F45" s="78"/>
      <c r="I45" s="27"/>
      <c r="Q45" s="114"/>
      <c r="S45" s="114"/>
      <c r="T45" s="114"/>
      <c r="U45" s="114"/>
    </row>
    <row r="46" spans="1:22" s="7" customFormat="1">
      <c r="A46" s="22"/>
      <c r="I46" s="27"/>
      <c r="Q46" s="114"/>
      <c r="S46" s="114"/>
      <c r="T46" s="114"/>
      <c r="U46" s="114"/>
    </row>
    <row r="47" spans="1:22" s="7" customFormat="1">
      <c r="A47" s="22"/>
      <c r="I47" s="27"/>
      <c r="Q47" s="114"/>
      <c r="S47" s="114"/>
      <c r="T47" s="114"/>
      <c r="U47" s="114"/>
    </row>
    <row r="48" spans="1:22" s="7" customFormat="1">
      <c r="A48" s="26"/>
      <c r="I48" s="27"/>
      <c r="Q48" s="114"/>
      <c r="S48" s="114"/>
      <c r="T48" s="114"/>
      <c r="U48" s="114"/>
    </row>
    <row r="49" spans="1:21" s="7" customFormat="1">
      <c r="A49" s="107"/>
      <c r="I49" s="46"/>
      <c r="Q49" s="114"/>
      <c r="S49" s="114"/>
      <c r="T49" s="114"/>
      <c r="U49" s="114"/>
    </row>
  </sheetData>
  <mergeCells count="10">
    <mergeCell ref="D26:F26"/>
    <mergeCell ref="H26:N26"/>
    <mergeCell ref="P26:V26"/>
    <mergeCell ref="A1:V1"/>
    <mergeCell ref="A2:V2"/>
    <mergeCell ref="A3:V3"/>
    <mergeCell ref="A4:V4"/>
    <mergeCell ref="D7:F7"/>
    <mergeCell ref="H7:N7"/>
    <mergeCell ref="P7:V7"/>
  </mergeCells>
  <pageMargins left="1" right="0.24" top="1" bottom="1" header="0.5" footer="0.5"/>
  <pageSetup scale="42" orientation="landscape" r:id="rId1"/>
  <headerFooter alignWithMargins="0"/>
  <legacyDrawing r:id="rId2"/>
  <oleObjects>
    <oleObject progId="Word.Picture.8" shapeId="20481" r:id="rId3"/>
    <oleObject progId="Word.Picture.8" shapeId="20482" r:id="rId4"/>
    <oleObject progId="Word.Picture.8" shapeId="20483" r:id="rId5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Consolidado Resultados</vt:lpstr>
      <vt:lpstr>Consolidado Resultados Ajustes</vt:lpstr>
      <vt:lpstr>Consolidado Trim Ajustes</vt:lpstr>
      <vt:lpstr>Consolidado Resultados Orgánico</vt:lpstr>
      <vt:lpstr> Consolidado Balance</vt:lpstr>
      <vt:lpstr>KOF</vt:lpstr>
      <vt:lpstr>OXXO</vt:lpstr>
      <vt:lpstr>Otros indicadores</vt:lpstr>
      <vt:lpstr>Variaciones</vt:lpstr>
      <vt:lpstr>' Consolidado Balance'!Print_Area</vt:lpstr>
      <vt:lpstr>'Consolidado Resultados'!Print_Area</vt:lpstr>
      <vt:lpstr>'Consolidado Resultados Ajustes'!Print_Area</vt:lpstr>
      <vt:lpstr>'Consolidado Resultados Orgánico'!Print_Area</vt:lpstr>
      <vt:lpstr>'Consolidado Trim Ajustes'!Print_Area</vt:lpstr>
      <vt:lpstr>KOF!Print_Area</vt:lpstr>
      <vt:lpstr>'Otros indicadores'!Print_Area</vt:lpstr>
      <vt:lpstr>OXXO!Print_Area</vt:lpstr>
      <vt:lpstr>Variaciones!Print_Area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1360303</dc:creator>
  <cp:lastModifiedBy>1510336</cp:lastModifiedBy>
  <cp:lastPrinted>2012-10-23T00:44:46Z</cp:lastPrinted>
  <dcterms:created xsi:type="dcterms:W3CDTF">2011-12-21T23:50:30Z</dcterms:created>
  <dcterms:modified xsi:type="dcterms:W3CDTF">2012-10-24T19:16:55Z</dcterms:modified>
</cp:coreProperties>
</file>