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drawings/drawing3.xml" ContentType="application/vnd.openxmlformats-officedocument.drawing+xml"/>
  <Override PartName="/xl/customProperty1.bin" ContentType="application/vnd.openxmlformats-officedocument.spreadsheetml.customProperty"/>
  <Override PartName="/xl/drawings/drawing4.xml" ContentType="application/vnd.openxmlformats-officedocument.drawing+xml"/>
  <Override PartName="/xl/customProperty2.bin" ContentType="application/vnd.openxmlformats-officedocument.spreadsheetml.customProperty"/>
  <Override PartName="/xl/drawings/drawing5.xml" ContentType="application/vnd.openxmlformats-officedocument.drawing+xml"/>
  <Override PartName="/xl/embeddings/oleObject3.bin" ContentType="application/vnd.openxmlformats-officedocument.oleObject"/>
  <Override PartName="/xl/customProperty3.bin" ContentType="application/vnd.openxmlformats-officedocument.spreadsheetml.customProperty"/>
  <Override PartName="/xl/drawings/drawing6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ustomProperty4.bin" ContentType="application/vnd.openxmlformats-officedocument.spreadsheetml.customProperty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embeddings/oleObject6.bin" ContentType="application/vnd.openxmlformats-officedocument.oleObject"/>
  <Override PartName="/xl/customProperty5.bin" ContentType="application/vnd.openxmlformats-officedocument.spreadsheetml.customProperty"/>
  <Override PartName="/xl/drawings/drawing12.xml" ContentType="application/vnd.openxmlformats-officedocument.drawing+xml"/>
  <Override PartName="/xl/embeddings/oleObject7.bin" ContentType="application/vnd.openxmlformats-officedocument.oleObject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\\shpfem01.csc.fmx\RI\Trimestres FEMSA\2022\febrero\Versiones Finales\"/>
    </mc:Choice>
  </mc:AlternateContent>
  <xr:revisionPtr revIDLastSave="0" documentId="13_ncr:1_{FEF7518C-B87E-4C01-88C7-5C44B95CFC53}" xr6:coauthVersionLast="47" xr6:coauthVersionMax="47" xr10:uidLastSave="{00000000-0000-0000-0000-000000000000}"/>
  <bookViews>
    <workbookView xWindow="-120" yWindow="-16320" windowWidth="29040" windowHeight="15840" tabRatio="910" firstSheet="3" activeTab="3" xr2:uid="{00000000-000D-0000-FFFF-FFFF00000000}"/>
  </bookViews>
  <sheets>
    <sheet name="Q Ajustes" sheetId="13" state="hidden" r:id="rId1"/>
    <sheet name="YTD Ajustes" sheetId="3" state="hidden" r:id="rId2"/>
    <sheet name="Orgánico" sheetId="4" state="hidden" r:id="rId3"/>
    <sheet name="Consolidado Resultados" sheetId="14" r:id="rId4"/>
    <sheet name=" Consolidado Balance" sheetId="17" r:id="rId5"/>
    <sheet name="Div Proximidad" sheetId="16" r:id="rId6"/>
    <sheet name="Div Salud" sheetId="11" r:id="rId7"/>
    <sheet name="FEMCO Combustibles" sheetId="12" state="hidden" r:id="rId8"/>
    <sheet name="OXXO Gas" sheetId="21" r:id="rId9"/>
    <sheet name="OXXO Gas Acumulado" sheetId="22" r:id="rId10"/>
    <sheet name="Logistica &amp; Distribución" sheetId="20" r:id="rId11"/>
    <sheet name="Coca-Cola FEMSA" sheetId="5" r:id="rId12"/>
    <sheet name="Otros indicadores" sheetId="8" r:id="rId13"/>
  </sheets>
  <definedNames>
    <definedName name="ebitdaprom" localSheetId="11">#REF!,#REF!,#REF!,#REF!,#REF!,#REF!</definedName>
    <definedName name="ebitdaprom" localSheetId="5">#REF!,#REF!,#REF!,#REF!,#REF!,#REF!</definedName>
    <definedName name="ebitdaprom" localSheetId="6">#REF!,#REF!,#REF!,#REF!,#REF!,#REF!</definedName>
    <definedName name="ebitdaprom" localSheetId="7">#REF!,#REF!,#REF!,#REF!,#REF!,#REF!</definedName>
    <definedName name="ebitdaprom" localSheetId="10">#REF!,#REF!,#REF!,#REF!,#REF!,#REF!</definedName>
    <definedName name="ebitdaprom" localSheetId="2">#REF!,#REF!,#REF!,#REF!,#REF!,#REF!</definedName>
    <definedName name="ebitdaprom" localSheetId="12">#REF!,#REF!,#REF!,#REF!,#REF!,#REF!</definedName>
    <definedName name="ebitdaprom" localSheetId="8">#REF!,#REF!,#REF!,#REF!,#REF!,#REF!</definedName>
    <definedName name="ebitdaprom" localSheetId="9">#REF!,#REF!,#REF!,#REF!,#REF!,#REF!</definedName>
    <definedName name="ebitdaprom" localSheetId="1">#REF!,#REF!,#REF!,#REF!,#REF!,#REF!</definedName>
    <definedName name="_xlnm.Print_Area" localSheetId="4">' Consolidado Balance'!$A$1:$H$57</definedName>
    <definedName name="_xlnm.Print_Area" localSheetId="11">'Coca-Cola FEMSA'!$A$1:$M$26</definedName>
    <definedName name="_xlnm.Print_Area" localSheetId="3">'Consolidado Resultados'!$A$1:$O$42</definedName>
    <definedName name="_xlnm.Print_Area" localSheetId="5">'Div Proximidad'!$A$1:$M$35</definedName>
    <definedName name="_xlnm.Print_Area" localSheetId="6">'Div Salud'!$A$1:$M$35</definedName>
    <definedName name="_xlnm.Print_Area" localSheetId="7">'FEMCO Combustibles'!$A$1:$M$33</definedName>
    <definedName name="_xlnm.Print_Area" localSheetId="10">'Logistica &amp; Distribución'!$A$1:$G$20</definedName>
    <definedName name="_xlnm.Print_Area" localSheetId="2">Orgánico!$A$1:$N$12</definedName>
    <definedName name="_xlnm.Print_Area" localSheetId="12">'Otros indicadores'!$A$1:$J$14</definedName>
    <definedName name="_xlnm.Print_Area" localSheetId="8">'OXXO Gas'!$A$1:$M$35</definedName>
    <definedName name="_xlnm.Print_Area" localSheetId="9">'OXXO Gas Acumulado'!$A$1:$N$35</definedName>
    <definedName name="_xlnm.Print_Area" localSheetId="0">'Q Ajustes'!$A$1:$F$59</definedName>
    <definedName name="_xlnm.Print_Area" localSheetId="1">'YTD Ajustes'!$A$1:$F$59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12" l="1"/>
  <c r="I6" i="12"/>
  <c r="E6" i="12"/>
  <c r="C6" i="12"/>
  <c r="D57" i="3"/>
  <c r="G22" i="12" l="1"/>
  <c r="G12" i="8" l="1"/>
  <c r="G8" i="8"/>
  <c r="G9" i="8"/>
  <c r="G7" i="8"/>
  <c r="G10" i="8"/>
  <c r="G11" i="8"/>
  <c r="D21" i="3" l="1"/>
  <c r="D25" i="3" s="1"/>
  <c r="D29" i="3" l="1"/>
  <c r="D31" i="3" s="1"/>
  <c r="D32" i="3" s="1"/>
  <c r="K19" i="4" l="1"/>
  <c r="K16" i="4"/>
  <c r="K13" i="4"/>
  <c r="E13" i="4"/>
  <c r="K20" i="4" l="1"/>
  <c r="K17" i="4"/>
  <c r="K14" i="4"/>
  <c r="E19" i="4" l="1"/>
  <c r="E16" i="4"/>
  <c r="E17" i="4" s="1"/>
  <c r="J11" i="8" l="1"/>
  <c r="J12" i="8"/>
  <c r="J10" i="8"/>
  <c r="J9" i="8"/>
  <c r="J8" i="8"/>
  <c r="J7" i="8"/>
  <c r="E20" i="4"/>
  <c r="E14" i="4"/>
  <c r="M29" i="12" l="1"/>
  <c r="G29" i="12"/>
  <c r="M20" i="12"/>
  <c r="D52" i="3" l="1"/>
  <c r="E58" i="3"/>
  <c r="E52" i="3"/>
  <c r="C52" i="3"/>
  <c r="E30" i="3"/>
  <c r="E58" i="13"/>
  <c r="E52" i="13"/>
  <c r="C52" i="13"/>
  <c r="E30" i="13"/>
  <c r="M17" i="12" l="1"/>
  <c r="G17" i="12"/>
  <c r="M31" i="12"/>
  <c r="M26" i="12"/>
  <c r="G31" i="12"/>
  <c r="M30" i="12"/>
  <c r="G26" i="12"/>
  <c r="G30" i="12"/>
  <c r="G24" i="12" l="1"/>
  <c r="G23" i="12" l="1"/>
  <c r="C1" i="4" l="1"/>
  <c r="C5" i="12"/>
  <c r="D32" i="4" l="1"/>
  <c r="C32" i="4"/>
  <c r="I32" i="4" l="1"/>
  <c r="E32" i="4" l="1"/>
  <c r="J32" i="4"/>
  <c r="K32" i="4" l="1"/>
  <c r="L12" i="12" l="1"/>
  <c r="M7" i="12"/>
  <c r="J7" i="12"/>
  <c r="G7" i="12"/>
  <c r="D7" i="12"/>
  <c r="F7" i="12"/>
  <c r="L7" i="12"/>
  <c r="D12" i="12"/>
  <c r="G12" i="12"/>
  <c r="F12" i="12"/>
  <c r="C8" i="12" l="1"/>
  <c r="D9" i="12"/>
  <c r="D8" i="12" s="1"/>
  <c r="L14" i="12"/>
  <c r="F14" i="12"/>
  <c r="D14" i="12"/>
  <c r="G14" i="12"/>
  <c r="K8" i="12"/>
  <c r="L9" i="12"/>
  <c r="L8" i="12" s="1"/>
  <c r="M12" i="12"/>
  <c r="J12" i="12"/>
  <c r="J14" i="12" l="1"/>
  <c r="M14" i="12"/>
  <c r="G9" i="12"/>
  <c r="F10" i="12"/>
  <c r="M9" i="12"/>
  <c r="J9" i="12"/>
  <c r="J8" i="12" s="1"/>
  <c r="I8" i="12"/>
  <c r="D10" i="12"/>
  <c r="G10" i="12"/>
  <c r="F9" i="12"/>
  <c r="F8" i="12" s="1"/>
  <c r="E8" i="12"/>
  <c r="M8" i="12" l="1"/>
  <c r="L10" i="12"/>
  <c r="M10" i="12"/>
  <c r="J10" i="12"/>
  <c r="G8" i="12"/>
  <c r="E15" i="12" l="1"/>
  <c r="F16" i="12"/>
  <c r="L13" i="12"/>
  <c r="L11" i="12" s="1"/>
  <c r="K11" i="12"/>
  <c r="F13" i="12"/>
  <c r="F11" i="12" s="1"/>
  <c r="E11" i="12"/>
  <c r="G13" i="12"/>
  <c r="D13" i="12"/>
  <c r="D11" i="12" s="1"/>
  <c r="C11" i="12"/>
  <c r="C15" i="12" l="1"/>
  <c r="D16" i="12"/>
  <c r="D15" i="12" s="1"/>
  <c r="G16" i="12"/>
  <c r="L16" i="12"/>
  <c r="L15" i="12" s="1"/>
  <c r="K15" i="12"/>
  <c r="J13" i="12"/>
  <c r="J11" i="12" s="1"/>
  <c r="M13" i="12"/>
  <c r="I11" i="12"/>
  <c r="F15" i="12"/>
  <c r="G11" i="12"/>
  <c r="M11" i="12" l="1"/>
  <c r="G15" i="12"/>
  <c r="M16" i="12"/>
  <c r="I15" i="12"/>
  <c r="J16" i="12"/>
  <c r="J15" i="12" s="1"/>
  <c r="M15" i="12" l="1"/>
  <c r="E23" i="13" l="1"/>
  <c r="E14" i="13"/>
  <c r="E22" i="13"/>
  <c r="E33" i="13"/>
  <c r="E24" i="13"/>
  <c r="E28" i="13"/>
  <c r="E13" i="13"/>
  <c r="E10" i="13"/>
  <c r="E12" i="13"/>
  <c r="E20" i="13"/>
  <c r="E55" i="13"/>
  <c r="E27" i="13" l="1"/>
  <c r="C11" i="13"/>
  <c r="E9" i="13"/>
  <c r="E19" i="13"/>
  <c r="C21" i="13"/>
  <c r="F28" i="13"/>
  <c r="E18" i="13"/>
  <c r="E21" i="13" l="1"/>
  <c r="C25" i="13"/>
  <c r="E25" i="13" s="1"/>
  <c r="E11" i="13"/>
  <c r="E15" i="13"/>
  <c r="C16" i="13"/>
  <c r="E16" i="13" s="1"/>
  <c r="E57" i="13"/>
  <c r="F18" i="13" l="1"/>
  <c r="C13" i="4"/>
  <c r="E17" i="13"/>
  <c r="C19" i="4"/>
  <c r="C17" i="13"/>
  <c r="E26" i="13" l="1"/>
  <c r="C26" i="13"/>
  <c r="C54" i="13"/>
  <c r="G13" i="4"/>
  <c r="C14" i="4"/>
  <c r="G14" i="4" s="1"/>
  <c r="G19" i="4"/>
  <c r="C20" i="4"/>
  <c r="G20" i="4" s="1"/>
  <c r="E54" i="13" l="1"/>
  <c r="C56" i="13"/>
  <c r="E56" i="13" s="1"/>
  <c r="C29" i="13"/>
  <c r="C31" i="13" s="1"/>
  <c r="C32" i="13" s="1"/>
  <c r="E32" i="13" s="1"/>
  <c r="C34" i="13"/>
  <c r="E29" i="13"/>
  <c r="F26" i="13"/>
  <c r="E33" i="3"/>
  <c r="E20" i="3"/>
  <c r="E22" i="3"/>
  <c r="E13" i="3"/>
  <c r="E10" i="3"/>
  <c r="E18" i="3"/>
  <c r="E24" i="3"/>
  <c r="E12" i="3"/>
  <c r="E23" i="3"/>
  <c r="E28" i="3"/>
  <c r="E14" i="3"/>
  <c r="F28" i="3" l="1"/>
  <c r="C16" i="4"/>
  <c r="C21" i="3"/>
  <c r="E19" i="3"/>
  <c r="E55" i="3"/>
  <c r="E27" i="3"/>
  <c r="E15" i="3"/>
  <c r="C16" i="3"/>
  <c r="E16" i="3" s="1"/>
  <c r="E31" i="13"/>
  <c r="F18" i="3" l="1"/>
  <c r="G16" i="4"/>
  <c r="C17" i="4"/>
  <c r="G17" i="4" s="1"/>
  <c r="E9" i="3"/>
  <c r="C11" i="3"/>
  <c r="E21" i="3"/>
  <c r="C25" i="3"/>
  <c r="E25" i="3" s="1"/>
  <c r="E11" i="3" l="1"/>
  <c r="C17" i="3"/>
  <c r="I13" i="4"/>
  <c r="E57" i="3"/>
  <c r="I14" i="4" l="1"/>
  <c r="M14" i="4" s="1"/>
  <c r="M13" i="4"/>
  <c r="C54" i="3"/>
  <c r="C26" i="3"/>
  <c r="E17" i="3"/>
  <c r="I19" i="4"/>
  <c r="M19" i="4" l="1"/>
  <c r="I20" i="4"/>
  <c r="M20" i="4" s="1"/>
  <c r="E26" i="3"/>
  <c r="C29" i="3"/>
  <c r="C34" i="3"/>
  <c r="E54" i="3"/>
  <c r="C56" i="3"/>
  <c r="E56" i="3" s="1"/>
  <c r="E29" i="3" l="1"/>
  <c r="C31" i="3"/>
  <c r="C32" i="3" s="1"/>
  <c r="E32" i="3" s="1"/>
  <c r="F26" i="3"/>
  <c r="I16" i="4"/>
  <c r="M16" i="4" l="1"/>
  <c r="I17" i="4"/>
  <c r="M17" i="4" s="1"/>
  <c r="E31" i="3"/>
</calcChain>
</file>

<file path=xl/sharedStrings.xml><?xml version="1.0" encoding="utf-8"?>
<sst xmlns="http://schemas.openxmlformats.org/spreadsheetml/2006/main" count="457" uniqueCount="194">
  <si>
    <t>FEMSA</t>
  </si>
  <si>
    <t>Balance General Consolidado</t>
  </si>
  <si>
    <t>Millones de pesos</t>
  </si>
  <si>
    <t>ACTIVOS</t>
  </si>
  <si>
    <t>% Inc.</t>
  </si>
  <si>
    <t>Efectivo y valores de realización inmediata</t>
  </si>
  <si>
    <t>Inversiones</t>
  </si>
  <si>
    <t>Cuentas por cobrar</t>
  </si>
  <si>
    <t>Inventarios</t>
  </si>
  <si>
    <t>Otros activos circulantes</t>
  </si>
  <si>
    <t>Total activo circulante</t>
  </si>
  <si>
    <t xml:space="preserve">Inversión en acciones </t>
  </si>
  <si>
    <t>Propiedad, planta y equipo, neto</t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</si>
  <si>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</si>
  <si>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t>Otros activos</t>
  </si>
  <si>
    <t>TOTAL ACTIVOS</t>
  </si>
  <si>
    <t>PASIVOS Y CAPITAL CONTABLE</t>
  </si>
  <si>
    <t>Préstamos bancarios C.P.</t>
  </si>
  <si>
    <t>Intereses por pagar</t>
  </si>
  <si>
    <t>Pasivo de operación</t>
  </si>
  <si>
    <t>Total pasivo circulante</t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</si>
  <si>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</si>
  <si>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Obligaciones laborales </t>
  </si>
  <si>
    <t>Otros pasivos</t>
  </si>
  <si>
    <t>Total pasivos</t>
  </si>
  <si>
    <t>Total capital contable</t>
  </si>
  <si>
    <t>TOTAL PASIVO Y CAPITAL CONTABLE</t>
  </si>
  <si>
    <t>% del Total</t>
  </si>
  <si>
    <t>Tasa Promedio</t>
  </si>
  <si>
    <t>Contratado en:</t>
  </si>
  <si>
    <t>Pesos mexicanos</t>
  </si>
  <si>
    <t>Dólares</t>
  </si>
  <si>
    <t>Euros</t>
  </si>
  <si>
    <t>Pesos Colombianos</t>
  </si>
  <si>
    <t>Pesos Argentinos</t>
  </si>
  <si>
    <t xml:space="preserve">Reales </t>
  </si>
  <si>
    <t>Pesos Chilenos</t>
  </si>
  <si>
    <t>Deuda total</t>
  </si>
  <si>
    <t>VENCIMIENTOS DE LA DEUDA</t>
  </si>
  <si>
    <t>% de la Deuda total</t>
  </si>
  <si>
    <t>Estado de Resultados Consolidado</t>
  </si>
  <si>
    <t>Millones de Pesos</t>
  </si>
  <si>
    <t>% Integral</t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</si>
  <si>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(A)</t>
    </r>
  </si>
  <si>
    <t>Ingresos totales</t>
  </si>
  <si>
    <t>Costo de ventas</t>
  </si>
  <si>
    <t>Utilidad bruta</t>
  </si>
  <si>
    <t>Gastos de administración</t>
  </si>
  <si>
    <t>Gastos de venta</t>
  </si>
  <si>
    <t>Método de participación operativo Ganancia (Pérdida)</t>
  </si>
  <si>
    <t>Otros gastos (productos) operativos</t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</si>
  <si>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</si>
  <si>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</si>
  <si>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Otros gastos (productos) no operativos </t>
  </si>
  <si>
    <t>Gasto financiero</t>
  </si>
  <si>
    <t>Producto financiero</t>
  </si>
  <si>
    <t>Gasto financiero, neto</t>
  </si>
  <si>
    <t>Pérdida / (Ganancia) por fluctuación cambiaria</t>
  </si>
  <si>
    <t>Otros gastos (productos) financieros, neto</t>
  </si>
  <si>
    <t>Gastos de Financiamiento, neto</t>
  </si>
  <si>
    <t>ISR</t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</si>
  <si>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</si>
  <si>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t>Utilidad neta consolidada</t>
  </si>
  <si>
    <t>Participación controladora</t>
  </si>
  <si>
    <t>Participación no controladora</t>
  </si>
  <si>
    <t>Flujo Bruto de Operación y CAPEX</t>
  </si>
  <si>
    <t>Utilidad de operación</t>
  </si>
  <si>
    <t>Depreciación</t>
  </si>
  <si>
    <t>Amortización y otras partidas virtuales</t>
  </si>
  <si>
    <t>Flujo Bruto de Operación</t>
  </si>
  <si>
    <t>Inversión en activo fijo</t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</si>
  <si>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</si>
  <si>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t>Millions of Pesos</t>
  </si>
  <si>
    <t>Ajustes</t>
  </si>
  <si>
    <t>Ingresos Totales</t>
  </si>
  <si>
    <t>Otros gastos (productos) operativos, neto</t>
  </si>
  <si>
    <t xml:space="preserve">      Gasto financiero</t>
  </si>
  <si>
    <t xml:space="preserve">      Producto financiero</t>
  </si>
  <si>
    <t xml:space="preserve">  Gasto financiero, neto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</si>
  <si>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</si>
  <si>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</si>
  <si>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</si>
  <si>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Resultado integral de financiamiento</t>
  </si>
  <si>
    <t xml:space="preserve">Utilidad neta antes de impuesto a la utilidad </t>
  </si>
  <si>
    <t>Participación en los resultados de Heineken</t>
  </si>
  <si>
    <t>FLUJO BRUTO OPERACIÓN y CAPEX</t>
  </si>
  <si>
    <t>Indicador de operación FEMSA</t>
  </si>
  <si>
    <t>Ingresos Totales FEMSA</t>
  </si>
  <si>
    <t>Ingresos Totales Organicos FEMSA</t>
  </si>
  <si>
    <t>Utilidad de operación FEMSA</t>
  </si>
  <si>
    <t>Utilidad de operación Organica FEMSA</t>
  </si>
  <si>
    <t>Flujo Bruto de Operación FEMSA</t>
  </si>
  <si>
    <t>Flujo Bruto de Operación Organico FEMSA</t>
  </si>
  <si>
    <t>VENTAS</t>
  </si>
  <si>
    <t>UT. OP</t>
  </si>
  <si>
    <t>EBITDA</t>
  </si>
  <si>
    <t>Coca-Cola FEMSA</t>
  </si>
  <si>
    <t>Resultados de Operación</t>
  </si>
  <si>
    <t>Acumulado a:</t>
  </si>
  <si>
    <t xml:space="preserve">Utilidad de operación </t>
  </si>
  <si>
    <t>Volumen de ventas</t>
  </si>
  <si>
    <t>(Millones de cajas unidad)</t>
  </si>
  <si>
    <t>México y Centro América</t>
  </si>
  <si>
    <t>Sudamérica</t>
  </si>
  <si>
    <t>Brasil</t>
  </si>
  <si>
    <t xml:space="preserve">Total </t>
  </si>
  <si>
    <t>México</t>
  </si>
  <si>
    <t>Colombia</t>
  </si>
  <si>
    <t>Argentina</t>
  </si>
  <si>
    <t>Información Macroeconómica</t>
  </si>
  <si>
    <t>Inflación</t>
  </si>
  <si>
    <t>Tipo de Cambio al Final del Período</t>
  </si>
  <si>
    <t>Por USD</t>
  </si>
  <si>
    <t>Por Peso</t>
  </si>
  <si>
    <t>Chile</t>
  </si>
  <si>
    <t xml:space="preserve">Zona Euro 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</si>
  <si>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</si>
  <si>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t>Información de Tiendas OXXO</t>
  </si>
  <si>
    <t>Tiendas totales</t>
  </si>
  <si>
    <t>Acumulado en el año</t>
  </si>
  <si>
    <t>Últimos 12 meses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</si>
  <si>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</si>
  <si>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Ventas (miles de pesos)</t>
  </si>
  <si>
    <t>Tráfico (miles de transacciones)</t>
  </si>
  <si>
    <t>Ticket (pesos)</t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</si>
  <si>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</si>
  <si>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</si>
  <si>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t>Información de Tiendas</t>
  </si>
  <si>
    <r>
      <t xml:space="preserve">Mismas tiendas: </t>
    </r>
    <r>
      <rPr>
        <vertAlign val="superscript"/>
        <sz val="8"/>
        <rFont val="Calibri"/>
        <family val="2"/>
        <scheme val="minor"/>
      </rPr>
      <t>(2)</t>
    </r>
  </si>
  <si>
    <t>FEMSA Comercio - División Combustibles</t>
  </si>
  <si>
    <t>Información de Estaciones de Servicio de OXXO GAS</t>
  </si>
  <si>
    <t>Estaciones totales</t>
  </si>
  <si>
    <t xml:space="preserve">Estaciones nuevas: </t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</si>
  <si>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</si>
  <si>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</si>
  <si>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t>Volumen (miles de litros)</t>
  </si>
  <si>
    <t>Precio Promedio por lt.</t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</si>
  <si>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</si>
  <si>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Utilidad neta de opreciones continuas</t>
  </si>
  <si>
    <t>Utilidad neta de operaciones discontinuas</t>
  </si>
  <si>
    <t>Vencimientos C.P. del pasivo L.P</t>
  </si>
  <si>
    <t>Utilidad antes de impuesto a la utilidad y de Método Participación en Asociadas</t>
  </si>
  <si>
    <t>FEMSA Comercio - División Proximidad</t>
  </si>
  <si>
    <t>Pesos Uruguayos</t>
  </si>
  <si>
    <t>Derecho de uso</t>
  </si>
  <si>
    <t>Vencimientos de arrendamientos de L.P. en C.P.</t>
  </si>
  <si>
    <t>Arrendamientos L.P.</t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</si>
  <si>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</si>
  <si>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</si>
  <si>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</si>
  <si>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</si>
  <si>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</si>
  <si>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t>Acumulado</t>
  </si>
  <si>
    <r>
      <rPr>
        <vertAlign val="superscript"/>
        <sz val="7"/>
        <rFont val="Calibri"/>
        <family val="2"/>
        <scheme val="minor"/>
      </rPr>
      <t>(2)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operación.</t>
    </r>
  </si>
  <si>
    <t>Ingresos Totales Solistica</t>
  </si>
  <si>
    <t>Ingresos Totales Organicos Solistica</t>
  </si>
  <si>
    <t>Utilidad de operación Solistica</t>
  </si>
  <si>
    <t>Utilidad de operación Organica Solistica</t>
  </si>
  <si>
    <t>Flujo Bruto de Operación Solistica</t>
  </si>
  <si>
    <t>Flujo Bruto de Operación Organico Solistica</t>
  </si>
  <si>
    <t>Tiendas México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</si>
  <si>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Método de participación operativo.</t>
    </r>
  </si>
  <si>
    <t>Tiendas Sudamérica</t>
  </si>
  <si>
    <t>Contra trimestre anterior</t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</si>
  <si>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 y Raízen Conveniencias, neto.</t>
    </r>
  </si>
  <si>
    <t>2020 HFM</t>
  </si>
  <si>
    <t>2020 Final</t>
  </si>
  <si>
    <t>2Q 2020 HFM</t>
  </si>
  <si>
    <t>2Q 2020 Final</t>
  </si>
  <si>
    <t xml:space="preserve">Trimestre </t>
  </si>
  <si>
    <t>(Perdida) Utilidad neta Consolidada</t>
  </si>
  <si>
    <t>Dic-20</t>
  </si>
  <si>
    <t>Quetzales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</si>
  <si>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</t>
    </r>
  </si>
  <si>
    <t>Flujo Bruto de Operación (EBITDA)</t>
  </si>
  <si>
    <t>Flujo bruto de operación (EBITDA)</t>
  </si>
  <si>
    <t xml:space="preserve"> Dic-20</t>
  </si>
  <si>
    <t xml:space="preserve"> - Envoy Solutions</t>
  </si>
  <si>
    <t>Tiendas nuevas:</t>
  </si>
  <si>
    <r>
      <t xml:space="preserve">Comparable </t>
    </r>
    <r>
      <rPr>
        <b/>
        <vertAlign val="superscript"/>
        <sz val="8"/>
        <color rgb="FF850026"/>
        <rFont val="Calibri"/>
        <family val="2"/>
      </rPr>
      <t>(A)</t>
    </r>
  </si>
  <si>
    <t>Reportado</t>
  </si>
  <si>
    <t>Flujo bruto de operación</t>
  </si>
  <si>
    <t>Contra trimeste anterior</t>
  </si>
  <si>
    <t xml:space="preserve">Logistica y Distribución 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</si>
  <si>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Información financiera no auditada</t>
    </r>
  </si>
  <si>
    <t>4T 2021</t>
  </si>
  <si>
    <t>Dic-21</t>
  </si>
  <si>
    <t>Por el cuarto trimestre de:</t>
  </si>
  <si>
    <t>Al 31 de Diciembre del 2021</t>
  </si>
  <si>
    <t>2027+</t>
  </si>
  <si>
    <r>
      <t xml:space="preserve">Inversión en activo fijo </t>
    </r>
    <r>
      <rPr>
        <vertAlign val="superscript"/>
        <sz val="8"/>
        <color indexed="8"/>
        <rFont val="Calibri"/>
        <family val="2"/>
        <scheme val="minor"/>
      </rPr>
      <t>(4)</t>
    </r>
  </si>
  <si>
    <r>
      <rPr>
        <vertAlign val="superscript"/>
        <sz val="7"/>
        <rFont val="Calibri"/>
        <family val="2"/>
        <scheme val="minor"/>
      </rPr>
      <t xml:space="preserve">(4) </t>
    </r>
    <r>
      <rPr>
        <sz val="7"/>
        <rFont val="Calibri"/>
        <family val="2"/>
        <scheme val="minor"/>
      </rPr>
      <t>Al cierre del año, la inversión en activo fijo efectivamente pagada equivale a $19,062 M.</t>
    </r>
  </si>
  <si>
    <t>N.S.</t>
  </si>
  <si>
    <r>
      <t xml:space="preserve">12M </t>
    </r>
    <r>
      <rPr>
        <b/>
        <vertAlign val="superscript"/>
        <sz val="8"/>
        <color rgb="FF393943"/>
        <rFont val="Calibri"/>
        <family val="2"/>
        <scheme val="minor"/>
      </rPr>
      <t>(1)</t>
    </r>
    <r>
      <rPr>
        <b/>
        <sz val="8"/>
        <color rgb="FF393943"/>
        <rFont val="Calibri"/>
        <family val="2"/>
        <scheme val="minor"/>
      </rPr>
      <t xml:space="preserve"> Dic-21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</si>
</sst>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(* #,##0_);_(* \(#,##0\);_(* &quot;-&quot;??_);_(@_)"/>
    <numFmt numFmtId="167" formatCode="_(* #,##0.0_);_(* \(#,##0.0\);_(* &quot;-&quot;??_);_(@_)"/>
    <numFmt numFmtId="168" formatCode="0.0"/>
    <numFmt numFmtId="169" formatCode="0.0%"/>
    <numFmt numFmtId="170" formatCode="_(* #,##0.000_);_(* \(#,##0.000\);_(* &quot;-&quot;??_);_(@_)"/>
    <numFmt numFmtId="171" formatCode="_(* #,##0.0000_);_(* \(#,##0.0000\);_(* &quot;-&quot;??_);_(@_)"/>
    <numFmt numFmtId="172" formatCode="mmmm\-yy"/>
    <numFmt numFmtId="173" formatCode="#,##0.0_);\(#,##0.0\)"/>
    <numFmt numFmtId="174" formatCode="#,##0.0;\-#,##0.0"/>
    <numFmt numFmtId="175" formatCode="_(* #,##0.0_);_(* \(#,##0.0\);_(* &quot;-&quot;?_);_(@_)"/>
  </numFmts>
  <fonts count="56" x14ac:knownFonts="1">
    <font>
      <sz val="10"/>
      <name val="Arial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indexed="16"/>
      <name val="Calibri"/>
      <family val="2"/>
      <scheme val="minor"/>
    </font>
    <font>
      <b/>
      <sz val="8"/>
      <color rgb="FF393943"/>
      <name val="Calibri"/>
      <family val="2"/>
    </font>
    <font>
      <sz val="8"/>
      <color theme="0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8"/>
      <color rgb="FF850026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sz val="14"/>
      <color indexed="8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b/>
      <sz val="12"/>
      <name val="Arial Narrow"/>
      <family val="2"/>
    </font>
    <font>
      <sz val="12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b/>
      <sz val="12"/>
      <color rgb="FFFF0000"/>
      <name val="Arial Narrow"/>
      <family val="2"/>
    </font>
    <font>
      <b/>
      <sz val="12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i/>
      <sz val="12"/>
      <color indexed="8"/>
      <name val="Arial Narrow"/>
      <family val="2"/>
    </font>
    <font>
      <sz val="8"/>
      <color rgb="FF393943"/>
      <name val="Calibri"/>
      <family val="2"/>
    </font>
    <font>
      <sz val="8"/>
      <color indexed="12"/>
      <name val="Calibri"/>
      <family val="2"/>
      <scheme val="minor"/>
    </font>
    <font>
      <b/>
      <sz val="8"/>
      <color rgb="FF393943"/>
      <name val="Calibri"/>
      <family val="2"/>
      <scheme val="minor"/>
    </font>
    <font>
      <i/>
      <sz val="8"/>
      <color indexed="1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5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color indexed="16"/>
      <name val="Arial Narrow"/>
      <family val="2"/>
    </font>
    <font>
      <b/>
      <sz val="10"/>
      <color indexed="8"/>
      <name val="Arial Narrow"/>
      <family val="2"/>
    </font>
    <font>
      <b/>
      <vertAlign val="superscript"/>
      <sz val="8"/>
      <color rgb="FF850026"/>
      <name val="Calibri"/>
      <family val="2"/>
    </font>
    <font>
      <b/>
      <vertAlign val="superscript"/>
      <sz val="8"/>
      <color rgb="FF39394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393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dotted">
        <color rgb="FF393943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393943"/>
      </top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3" fillId="0" borderId="0"/>
    <xf numFmtId="40" fontId="2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622">
    <xf numFmtId="0" fontId="0" fillId="0" borderId="0" xfId="0"/>
    <xf numFmtId="0" fontId="3" fillId="4" borderId="0" xfId="3" applyFont="1" applyFill="1"/>
    <xf numFmtId="0" fontId="3" fillId="4" borderId="0" xfId="3" applyFont="1" applyFill="1" applyAlignment="1">
      <alignment wrapText="1"/>
    </xf>
    <xf numFmtId="0" fontId="3" fillId="4" borderId="0" xfId="3" applyFont="1" applyFill="1" applyAlignment="1">
      <alignment horizontal="right" wrapText="1" shrinkToFit="1"/>
    </xf>
    <xf numFmtId="0" fontId="5" fillId="4" borderId="0" xfId="3" applyFont="1" applyFill="1" applyAlignment="1">
      <alignment horizontal="right" vertical="center" wrapText="1" shrinkToFit="1"/>
    </xf>
    <xf numFmtId="0" fontId="8" fillId="4" borderId="0" xfId="3" applyFont="1" applyFill="1" applyAlignment="1">
      <alignment horizontal="right" wrapText="1" shrinkToFit="1"/>
    </xf>
    <xf numFmtId="0" fontId="5" fillId="5" borderId="0" xfId="0" applyFont="1" applyFill="1" applyAlignment="1">
      <alignment vertical="center"/>
    </xf>
    <xf numFmtId="0" fontId="9" fillId="4" borderId="0" xfId="3" applyFont="1" applyFill="1" applyAlignment="1">
      <alignment horizontal="right" wrapText="1" shrinkToFit="1"/>
    </xf>
    <xf numFmtId="0" fontId="10" fillId="4" borderId="0" xfId="3" applyFont="1" applyFill="1" applyAlignment="1">
      <alignment horizontal="right" wrapText="1" shrinkToFit="1"/>
    </xf>
    <xf numFmtId="0" fontId="11" fillId="4" borderId="0" xfId="0" applyFont="1" applyFill="1" applyAlignment="1">
      <alignment horizontal="right" wrapText="1" shrinkToFit="1"/>
    </xf>
    <xf numFmtId="0" fontId="13" fillId="4" borderId="0" xfId="3" applyFont="1" applyFill="1" applyAlignment="1">
      <alignment horizontal="right" wrapText="1" shrinkToFit="1"/>
    </xf>
    <xf numFmtId="0" fontId="3" fillId="6" borderId="0" xfId="3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wrapText="1" shrinkToFit="1"/>
    </xf>
    <xf numFmtId="167" fontId="13" fillId="6" borderId="0" xfId="1" applyNumberFormat="1" applyFont="1" applyFill="1" applyAlignment="1">
      <alignment horizontal="right" wrapText="1" shrinkToFit="1"/>
    </xf>
    <xf numFmtId="166" fontId="8" fillId="4" borderId="0" xfId="3" applyNumberFormat="1" applyFont="1" applyFill="1" applyAlignment="1">
      <alignment horizontal="right" wrapText="1" shrinkToFit="1"/>
    </xf>
    <xf numFmtId="167" fontId="13" fillId="0" borderId="0" xfId="1" applyNumberFormat="1" applyFont="1" applyAlignment="1">
      <alignment horizontal="right" wrapText="1" shrinkToFit="1"/>
    </xf>
    <xf numFmtId="0" fontId="13" fillId="6" borderId="0" xfId="0" applyFont="1" applyFill="1" applyAlignment="1">
      <alignment wrapText="1"/>
    </xf>
    <xf numFmtId="0" fontId="13" fillId="4" borderId="0" xfId="0" applyFont="1" applyFill="1" applyAlignment="1">
      <alignment horizontal="right" wrapText="1" shrinkToFit="1"/>
    </xf>
    <xf numFmtId="0" fontId="13" fillId="4" borderId="4" xfId="3" applyFont="1" applyFill="1" applyBorder="1" applyAlignment="1">
      <alignment horizontal="right" wrapText="1" shrinkToFit="1"/>
    </xf>
    <xf numFmtId="0" fontId="3" fillId="6" borderId="3" xfId="3" applyFont="1" applyFill="1" applyBorder="1" applyAlignment="1">
      <alignment horizontal="right" wrapText="1" shrinkToFit="1"/>
    </xf>
    <xf numFmtId="166" fontId="12" fillId="6" borderId="3" xfId="1" applyNumberFormat="1" applyFont="1" applyFill="1" applyBorder="1" applyAlignment="1">
      <alignment horizontal="right" vertical="center" wrapText="1" shrinkToFit="1"/>
    </xf>
    <xf numFmtId="167" fontId="13" fillId="6" borderId="3" xfId="1" applyNumberFormat="1" applyFont="1" applyFill="1" applyBorder="1" applyAlignment="1">
      <alignment horizontal="right" vertical="center" wrapText="1" shrinkToFit="1"/>
    </xf>
    <xf numFmtId="166" fontId="12" fillId="0" borderId="0" xfId="0" applyNumberFormat="1" applyFont="1" applyAlignment="1">
      <alignment horizontal="right" wrapText="1" shrinkToFit="1"/>
    </xf>
    <xf numFmtId="166" fontId="3" fillId="4" borderId="0" xfId="3" applyNumberFormat="1" applyFont="1" applyFill="1" applyAlignment="1">
      <alignment horizontal="right" wrapText="1" shrinkToFit="1"/>
    </xf>
    <xf numFmtId="0" fontId="5" fillId="5" borderId="0" xfId="3" applyFont="1" applyFill="1" applyAlignment="1">
      <alignment vertical="center"/>
    </xf>
    <xf numFmtId="166" fontId="4" fillId="0" borderId="0" xfId="0" applyNumberFormat="1" applyFont="1" applyAlignment="1">
      <alignment horizontal="right" wrapText="1" shrinkToFit="1"/>
    </xf>
    <xf numFmtId="166" fontId="13" fillId="4" borderId="0" xfId="3" applyNumberFormat="1" applyFont="1" applyFill="1" applyAlignment="1">
      <alignment horizontal="right" wrapText="1" shrinkToFit="1"/>
    </xf>
    <xf numFmtId="166" fontId="4" fillId="6" borderId="0" xfId="1" applyNumberFormat="1" applyFont="1" applyFill="1" applyAlignment="1">
      <alignment horizontal="right" vertical="center" wrapText="1" shrinkToFit="1"/>
    </xf>
    <xf numFmtId="166" fontId="12" fillId="3" borderId="0" xfId="1" applyNumberFormat="1" applyFont="1" applyFill="1" applyAlignment="1">
      <alignment horizontal="right" vertical="center" wrapText="1" shrinkToFit="1"/>
    </xf>
    <xf numFmtId="166" fontId="12" fillId="6" borderId="2" xfId="1" applyNumberFormat="1" applyFont="1" applyFill="1" applyBorder="1" applyAlignment="1">
      <alignment horizontal="right" vertical="center" wrapText="1" shrinkToFit="1"/>
    </xf>
    <xf numFmtId="0" fontId="15" fillId="4" borderId="0" xfId="3" applyFont="1" applyFill="1" applyAlignment="1">
      <alignment wrapText="1"/>
    </xf>
    <xf numFmtId="0" fontId="15" fillId="4" borderId="0" xfId="3" applyFont="1" applyFill="1" applyAlignment="1">
      <alignment horizontal="right" wrapText="1" shrinkToFit="1"/>
    </xf>
    <xf numFmtId="166" fontId="16" fillId="4" borderId="0" xfId="1" applyNumberFormat="1" applyFont="1" applyFill="1" applyAlignment="1">
      <alignment horizontal="right" wrapText="1" shrinkToFit="1"/>
    </xf>
    <xf numFmtId="167" fontId="4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right" wrapText="1" shrinkToFit="1"/>
    </xf>
    <xf numFmtId="17" fontId="12" fillId="4" borderId="0" xfId="0" applyNumberFormat="1" applyFont="1" applyFill="1" applyAlignment="1">
      <alignment horizontal="right" wrapText="1" shrinkToFit="1"/>
    </xf>
    <xf numFmtId="0" fontId="5" fillId="4" borderId="0" xfId="0" applyFont="1" applyFill="1" applyAlignment="1">
      <alignment horizontal="right" wrapText="1" shrinkToFit="1"/>
    </xf>
    <xf numFmtId="0" fontId="5" fillId="4" borderId="0" xfId="0" quotePrefix="1" applyFont="1" applyFill="1" applyAlignment="1">
      <alignment horizontal="right" wrapText="1" shrinkToFit="1"/>
    </xf>
    <xf numFmtId="0" fontId="8" fillId="4" borderId="0" xfId="0" applyFont="1" applyFill="1" applyAlignment="1">
      <alignment horizontal="right" wrapText="1" shrinkToFit="1"/>
    </xf>
    <xf numFmtId="0" fontId="9" fillId="4" borderId="0" xfId="0" applyFont="1" applyFill="1" applyAlignment="1">
      <alignment horizontal="right" wrapText="1" shrinkToFit="1"/>
    </xf>
    <xf numFmtId="0" fontId="18" fillId="4" borderId="0" xfId="0" applyFont="1" applyFill="1" applyAlignment="1">
      <alignment horizontal="right" wrapText="1" shrinkToFit="1"/>
    </xf>
    <xf numFmtId="0" fontId="19" fillId="4" borderId="0" xfId="0" applyFont="1" applyFill="1" applyAlignment="1">
      <alignment horizontal="right" wrapText="1" shrinkToFit="1"/>
    </xf>
    <xf numFmtId="168" fontId="3" fillId="4" borderId="0" xfId="2" applyNumberFormat="1" applyFont="1" applyFill="1" applyAlignment="1">
      <alignment horizontal="right" wrapText="1" shrinkToFit="1"/>
    </xf>
    <xf numFmtId="169" fontId="3" fillId="4" borderId="0" xfId="2" applyNumberFormat="1" applyFont="1" applyFill="1" applyAlignment="1">
      <alignment horizontal="right" wrapText="1" shrinkToFit="1"/>
    </xf>
    <xf numFmtId="166" fontId="8" fillId="4" borderId="0" xfId="1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left" vertical="center" indent="1"/>
    </xf>
    <xf numFmtId="0" fontId="3" fillId="4" borderId="0" xfId="0" applyFont="1" applyFill="1" applyAlignment="1">
      <alignment vertical="center" wrapText="1"/>
    </xf>
    <xf numFmtId="169" fontId="3" fillId="6" borderId="0" xfId="2" applyNumberFormat="1" applyFont="1" applyFill="1" applyAlignment="1">
      <alignment horizontal="right" wrapText="1" shrinkToFit="1"/>
    </xf>
    <xf numFmtId="166" fontId="5" fillId="4" borderId="0" xfId="1" applyNumberFormat="1" applyFont="1" applyFill="1" applyAlignment="1">
      <alignment horizontal="right" wrapText="1" shrinkToFit="1"/>
    </xf>
    <xf numFmtId="0" fontId="3" fillId="4" borderId="0" xfId="0" applyFont="1" applyFill="1" applyAlignment="1">
      <alignment horizontal="left" vertical="center" indent="1"/>
    </xf>
    <xf numFmtId="169" fontId="3" fillId="3" borderId="0" xfId="2" applyNumberFormat="1" applyFont="1" applyFill="1" applyAlignment="1">
      <alignment horizontal="right" wrapText="1" shrinkToFit="1"/>
    </xf>
    <xf numFmtId="0" fontId="3" fillId="4" borderId="4" xfId="0" applyFont="1" applyFill="1" applyBorder="1" applyAlignment="1">
      <alignment wrapText="1"/>
    </xf>
    <xf numFmtId="0" fontId="3" fillId="4" borderId="4" xfId="0" applyFont="1" applyFill="1" applyBorder="1" applyAlignment="1">
      <alignment horizontal="right" wrapText="1" shrinkToFit="1"/>
    </xf>
    <xf numFmtId="169" fontId="3" fillId="3" borderId="4" xfId="2" applyNumberFormat="1" applyFont="1" applyFill="1" applyBorder="1" applyAlignment="1">
      <alignment vertical="center" wrapText="1" shrinkToFit="1"/>
    </xf>
    <xf numFmtId="0" fontId="3" fillId="4" borderId="2" xfId="0" applyFont="1" applyFill="1" applyBorder="1" applyAlignment="1">
      <alignment wrapText="1"/>
    </xf>
    <xf numFmtId="0" fontId="3" fillId="3" borderId="2" xfId="0" applyFont="1" applyFill="1" applyBorder="1" applyAlignment="1">
      <alignment horizontal="right" wrapText="1" shrinkToFit="1"/>
    </xf>
    <xf numFmtId="0" fontId="3" fillId="3" borderId="0" xfId="0" applyFont="1" applyFill="1" applyAlignment="1">
      <alignment horizontal="right" wrapText="1" shrinkToFit="1"/>
    </xf>
    <xf numFmtId="169" fontId="3" fillId="3" borderId="0" xfId="2" applyNumberFormat="1" applyFont="1" applyFill="1" applyAlignment="1">
      <alignment horizontal="right" vertical="center" wrapText="1" shrinkToFit="1"/>
    </xf>
    <xf numFmtId="169" fontId="3" fillId="3" borderId="4" xfId="2" applyNumberFormat="1" applyFont="1" applyFill="1" applyBorder="1" applyAlignment="1">
      <alignment horizontal="right" vertical="center" wrapText="1" shrinkToFit="1"/>
    </xf>
    <xf numFmtId="0" fontId="10" fillId="4" borderId="0" xfId="0" applyFont="1" applyFill="1" applyAlignment="1">
      <alignment horizontal="right" wrapText="1" shrinkToFit="1"/>
    </xf>
    <xf numFmtId="0" fontId="11" fillId="4" borderId="0" xfId="1" applyNumberFormat="1" applyFont="1" applyFill="1" applyAlignment="1">
      <alignment horizontal="right" wrapText="1" shrinkToFit="1"/>
    </xf>
    <xf numFmtId="0" fontId="12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right" wrapText="1" shrinkToFit="1"/>
    </xf>
    <xf numFmtId="0" fontId="3" fillId="0" borderId="0" xfId="3" applyFont="1"/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right" wrapText="1" shrinkToFit="1"/>
    </xf>
    <xf numFmtId="0" fontId="3" fillId="3" borderId="0" xfId="3" applyFont="1" applyFill="1" applyAlignment="1">
      <alignment horizontal="right" wrapText="1" shrinkToFit="1"/>
    </xf>
    <xf numFmtId="0" fontId="3" fillId="4" borderId="0" xfId="0" applyFont="1" applyFill="1" applyAlignment="1">
      <alignment vertical="center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right" vertical="center" wrapText="1" shrinkToFit="1"/>
    </xf>
    <xf numFmtId="0" fontId="12" fillId="0" borderId="0" xfId="0" applyFont="1" applyAlignment="1">
      <alignment horizontal="right" vertical="center" wrapText="1" shrinkToFit="1"/>
    </xf>
    <xf numFmtId="166" fontId="4" fillId="4" borderId="0" xfId="0" applyNumberFormat="1" applyFont="1" applyFill="1" applyAlignment="1">
      <alignment horizontal="right" vertical="center" wrapText="1" shrinkToFit="1"/>
    </xf>
    <xf numFmtId="166" fontId="4" fillId="3" borderId="0" xfId="0" applyNumberFormat="1" applyFont="1" applyFill="1" applyAlignment="1">
      <alignment horizontal="right" vertical="center" wrapText="1" shrinkToFit="1"/>
    </xf>
    <xf numFmtId="167" fontId="4" fillId="4" borderId="0" xfId="1" applyNumberFormat="1" applyFont="1" applyFill="1" applyAlignment="1">
      <alignment horizontal="right" vertical="center" wrapText="1" shrinkToFit="1"/>
    </xf>
    <xf numFmtId="0" fontId="3" fillId="4" borderId="0" xfId="0" applyFont="1" applyFill="1" applyAlignment="1">
      <alignment horizontal="right" vertical="center" wrapText="1" shrinkToFit="1"/>
    </xf>
    <xf numFmtId="0" fontId="12" fillId="4" borderId="0" xfId="4" quotePrefix="1" applyFont="1" applyFill="1" applyAlignment="1">
      <alignment horizontal="left" vertical="center" wrapText="1"/>
    </xf>
    <xf numFmtId="0" fontId="12" fillId="4" borderId="0" xfId="4" quotePrefix="1" applyFont="1" applyFill="1" applyAlignment="1">
      <alignment horizontal="right" vertical="center" wrapText="1" shrinkToFit="1"/>
    </xf>
    <xf numFmtId="0" fontId="4" fillId="4" borderId="0" xfId="0" applyFont="1" applyFill="1" applyAlignment="1">
      <alignment horizontal="right" vertical="center" wrapText="1" shrinkToFit="1"/>
    </xf>
    <xf numFmtId="0" fontId="11" fillId="4" borderId="0" xfId="4" applyFont="1" applyFill="1" applyAlignment="1">
      <alignment horizontal="left" vertical="center" wrapText="1"/>
    </xf>
    <xf numFmtId="0" fontId="11" fillId="4" borderId="0" xfId="4" applyFont="1" applyFill="1" applyAlignment="1">
      <alignment horizontal="right" vertical="center" wrapText="1" shrinkToFit="1"/>
    </xf>
    <xf numFmtId="0" fontId="11" fillId="4" borderId="0" xfId="0" applyFont="1" applyFill="1" applyAlignment="1">
      <alignment horizontal="right" vertical="center" wrapText="1" shrinkToFit="1"/>
    </xf>
    <xf numFmtId="0" fontId="25" fillId="4" borderId="0" xfId="0" applyFont="1" applyFill="1" applyAlignment="1">
      <alignment vertical="center"/>
    </xf>
    <xf numFmtId="0" fontId="13" fillId="4" borderId="0" xfId="0" applyFont="1" applyFill="1" applyAlignment="1">
      <alignment vertical="center" wrapText="1"/>
    </xf>
    <xf numFmtId="0" fontId="13" fillId="4" borderId="0" xfId="0" applyFont="1" applyFill="1" applyAlignment="1">
      <alignment horizontal="right" vertical="center" wrapText="1" shrinkToFit="1"/>
    </xf>
    <xf numFmtId="166" fontId="12" fillId="4" borderId="0" xfId="1" applyNumberFormat="1" applyFont="1" applyFill="1" applyAlignment="1">
      <alignment horizontal="right" vertical="center" wrapText="1" shrinkToFit="1"/>
    </xf>
    <xf numFmtId="167" fontId="3" fillId="4" borderId="0" xfId="1" applyNumberFormat="1" applyFont="1" applyFill="1" applyAlignment="1">
      <alignment horizontal="right" vertical="center" wrapText="1" shrinkToFit="1"/>
    </xf>
    <xf numFmtId="167" fontId="3" fillId="0" borderId="0" xfId="1" applyNumberFormat="1" applyFont="1" applyAlignment="1">
      <alignment horizontal="right" vertical="center" wrapText="1" shrinkToFit="1"/>
    </xf>
    <xf numFmtId="166" fontId="3" fillId="4" borderId="0" xfId="1" applyNumberFormat="1" applyFont="1" applyFill="1" applyAlignment="1">
      <alignment horizontal="right" vertical="center" wrapText="1" shrinkToFit="1"/>
    </xf>
    <xf numFmtId="0" fontId="13" fillId="6" borderId="2" xfId="0" applyFont="1" applyFill="1" applyBorder="1" applyAlignment="1">
      <alignment vertical="center" wrapText="1"/>
    </xf>
    <xf numFmtId="167" fontId="3" fillId="6" borderId="2" xfId="1" applyNumberFormat="1" applyFont="1" applyFill="1" applyBorder="1" applyAlignment="1">
      <alignment horizontal="right" vertical="center" wrapText="1" shrinkToFit="1"/>
    </xf>
    <xf numFmtId="0" fontId="13" fillId="4" borderId="6" xfId="0" applyFont="1" applyFill="1" applyBorder="1" applyAlignment="1">
      <alignment vertical="center" wrapText="1"/>
    </xf>
    <xf numFmtId="166" fontId="12" fillId="4" borderId="6" xfId="1" applyNumberFormat="1" applyFont="1" applyFill="1" applyBorder="1" applyAlignment="1">
      <alignment horizontal="right" vertical="center" wrapText="1" shrinkToFit="1"/>
    </xf>
    <xf numFmtId="167" fontId="3" fillId="4" borderId="6" xfId="1" applyNumberFormat="1" applyFont="1" applyFill="1" applyBorder="1" applyAlignment="1">
      <alignment horizontal="right" vertical="center" wrapText="1" shrinkToFit="1"/>
    </xf>
    <xf numFmtId="167" fontId="3" fillId="0" borderId="6" xfId="1" applyNumberFormat="1" applyFont="1" applyBorder="1" applyAlignment="1">
      <alignment horizontal="right" vertical="center" wrapText="1" shrinkToFit="1"/>
    </xf>
    <xf numFmtId="167" fontId="3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 indent="1"/>
    </xf>
    <xf numFmtId="0" fontId="13" fillId="4" borderId="0" xfId="0" quotePrefix="1" applyFont="1" applyFill="1" applyAlignment="1">
      <alignment horizontal="right" vertical="center" wrapText="1" shrinkToFit="1"/>
    </xf>
    <xf numFmtId="166" fontId="12" fillId="6" borderId="0" xfId="1" applyNumberFormat="1" applyFont="1" applyFill="1" applyAlignment="1">
      <alignment horizontal="right" vertical="center" wrapText="1" shrinkToFit="1"/>
    </xf>
    <xf numFmtId="167" fontId="3" fillId="6" borderId="0" xfId="1" applyNumberFormat="1" applyFont="1" applyFill="1" applyAlignment="1">
      <alignment horizontal="right" vertical="center" wrapText="1" shrinkToFit="1"/>
    </xf>
    <xf numFmtId="0" fontId="13" fillId="4" borderId="0" xfId="0" applyFont="1" applyFill="1" applyAlignment="1">
      <alignment horizontal="left" vertical="center" wrapText="1" indent="1"/>
    </xf>
    <xf numFmtId="167" fontId="3" fillId="3" borderId="0" xfId="1" applyNumberFormat="1" applyFont="1" applyFill="1" applyAlignment="1">
      <alignment horizontal="right" vertical="center" wrapText="1" shrinkToFit="1"/>
    </xf>
    <xf numFmtId="0" fontId="13" fillId="6" borderId="0" xfId="0" applyFont="1" applyFill="1" applyAlignment="1">
      <alignment vertical="center" wrapText="1"/>
    </xf>
    <xf numFmtId="166" fontId="3" fillId="3" borderId="0" xfId="1" applyNumberFormat="1" applyFont="1" applyFill="1" applyAlignment="1">
      <alignment horizontal="right" vertical="center" wrapText="1" shrinkToFit="1"/>
    </xf>
    <xf numFmtId="0" fontId="13" fillId="3" borderId="6" xfId="0" applyFont="1" applyFill="1" applyBorder="1" applyAlignment="1">
      <alignment horizontal="left" vertical="center" wrapText="1"/>
    </xf>
    <xf numFmtId="0" fontId="1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/>
    </xf>
    <xf numFmtId="0" fontId="13" fillId="6" borderId="6" xfId="0" applyFont="1" applyFill="1" applyBorder="1" applyAlignment="1">
      <alignment horizontal="left" vertical="center" wrapText="1"/>
    </xf>
    <xf numFmtId="166" fontId="12" fillId="6" borderId="6" xfId="1" applyNumberFormat="1" applyFont="1" applyFill="1" applyBorder="1" applyAlignment="1">
      <alignment horizontal="right" vertical="center" wrapText="1" shrinkToFit="1"/>
    </xf>
    <xf numFmtId="166" fontId="3" fillId="6" borderId="6" xfId="1" quotePrefix="1" applyNumberFormat="1" applyFont="1" applyFill="1" applyBorder="1" applyAlignment="1">
      <alignment horizontal="right" vertical="center" wrapText="1" shrinkToFit="1"/>
    </xf>
    <xf numFmtId="167" fontId="3" fillId="6" borderId="6" xfId="1" applyNumberFormat="1" applyFont="1" applyFill="1" applyBorder="1" applyAlignment="1">
      <alignment horizontal="right" vertical="center" wrapText="1" shrinkToFit="1"/>
    </xf>
    <xf numFmtId="0" fontId="13" fillId="4" borderId="0" xfId="0" quotePrefix="1" applyFont="1" applyFill="1" applyAlignment="1">
      <alignment horizontal="left" vertical="center" wrapText="1" indent="1"/>
    </xf>
    <xf numFmtId="43" fontId="3" fillId="4" borderId="0" xfId="1" quotePrefix="1" applyFont="1" applyFill="1" applyAlignment="1">
      <alignment horizontal="right" vertical="center" wrapText="1" shrinkToFit="1"/>
    </xf>
    <xf numFmtId="0" fontId="13" fillId="6" borderId="0" xfId="0" quotePrefix="1" applyFont="1" applyFill="1" applyAlignment="1">
      <alignment horizontal="left" vertical="center" wrapText="1" indent="1"/>
    </xf>
    <xf numFmtId="166" fontId="3" fillId="6" borderId="0" xfId="1" quotePrefix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vertical="center" wrapText="1" indent="1"/>
    </xf>
    <xf numFmtId="166" fontId="12" fillId="4" borderId="2" xfId="1" applyNumberFormat="1" applyFont="1" applyFill="1" applyBorder="1" applyAlignment="1">
      <alignment horizontal="right" vertical="center" wrapText="1" shrinkToFit="1"/>
    </xf>
    <xf numFmtId="166" fontId="3" fillId="4" borderId="2" xfId="1" quotePrefix="1" applyNumberFormat="1" applyFont="1" applyFill="1" applyBorder="1" applyAlignment="1">
      <alignment horizontal="right" vertical="center" wrapText="1" shrinkToFit="1"/>
    </xf>
    <xf numFmtId="167" fontId="3" fillId="4" borderId="2" xfId="1" applyNumberFormat="1" applyFont="1" applyFill="1" applyBorder="1" applyAlignment="1">
      <alignment horizontal="right" vertical="center" wrapText="1" shrinkToFit="1"/>
    </xf>
    <xf numFmtId="167" fontId="3" fillId="0" borderId="2" xfId="1" applyNumberFormat="1" applyFont="1" applyBorder="1" applyAlignment="1">
      <alignment horizontal="right" vertical="center" wrapText="1" shrinkToFit="1"/>
    </xf>
    <xf numFmtId="167" fontId="3" fillId="3" borderId="2" xfId="1" applyNumberFormat="1" applyFont="1" applyFill="1" applyBorder="1" applyAlignment="1">
      <alignment horizontal="right" vertical="center" wrapText="1" shrinkToFit="1"/>
    </xf>
    <xf numFmtId="166" fontId="3" fillId="6" borderId="6" xfId="1" applyNumberFormat="1" applyFont="1" applyFill="1" applyBorder="1" applyAlignment="1">
      <alignment horizontal="right" vertical="center" wrapText="1" shrinkToFit="1"/>
    </xf>
    <xf numFmtId="0" fontId="13" fillId="3" borderId="0" xfId="0" applyFont="1" applyFill="1" applyAlignment="1">
      <alignment wrapText="1"/>
    </xf>
    <xf numFmtId="0" fontId="13" fillId="3" borderId="0" xfId="0" applyFont="1" applyFill="1" applyAlignment="1">
      <alignment horizontal="right" wrapText="1" shrinkToFit="1"/>
    </xf>
    <xf numFmtId="166" fontId="12" fillId="4" borderId="0" xfId="1" applyNumberFormat="1" applyFont="1" applyFill="1" applyAlignment="1">
      <alignment horizontal="right" wrapText="1" shrinkToFit="1"/>
    </xf>
    <xf numFmtId="167" fontId="3" fillId="3" borderId="0" xfId="1" applyNumberFormat="1" applyFont="1" applyFill="1" applyAlignment="1">
      <alignment horizontal="right" wrapText="1" shrinkToFit="1"/>
    </xf>
    <xf numFmtId="167" fontId="3" fillId="4" borderId="0" xfId="1" applyNumberFormat="1" applyFont="1" applyFill="1" applyAlignment="1">
      <alignment horizontal="right" wrapText="1" shrinkToFit="1"/>
    </xf>
    <xf numFmtId="166" fontId="3" fillId="3" borderId="0" xfId="1" applyNumberFormat="1" applyFont="1" applyFill="1" applyAlignment="1">
      <alignment horizontal="right" wrapText="1" shrinkToFit="1"/>
    </xf>
    <xf numFmtId="0" fontId="3" fillId="3" borderId="0" xfId="0" applyFont="1" applyFill="1"/>
    <xf numFmtId="169" fontId="27" fillId="6" borderId="0" xfId="2" quotePrefix="1" applyNumberFormat="1" applyFont="1" applyFill="1" applyAlignment="1">
      <alignment horizontal="right" vertical="center" wrapText="1" shrinkToFit="1"/>
    </xf>
    <xf numFmtId="9" fontId="27" fillId="6" borderId="0" xfId="2" quotePrefix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vertical="center" wrapText="1"/>
    </xf>
    <xf numFmtId="166" fontId="3" fillId="4" borderId="2" xfId="1" applyNumberFormat="1" applyFont="1" applyFill="1" applyBorder="1" applyAlignment="1">
      <alignment horizontal="right" vertical="center" wrapText="1" shrinkToFit="1"/>
    </xf>
    <xf numFmtId="0" fontId="13" fillId="6" borderId="4" xfId="0" applyFont="1" applyFill="1" applyBorder="1" applyAlignment="1">
      <alignment vertical="center" wrapText="1"/>
    </xf>
    <xf numFmtId="167" fontId="3" fillId="6" borderId="4" xfId="1" applyNumberFormat="1" applyFont="1" applyFill="1" applyBorder="1" applyAlignment="1">
      <alignment horizontal="right" vertical="center" wrapText="1" shrinkToFit="1"/>
    </xf>
    <xf numFmtId="9" fontId="26" fillId="4" borderId="0" xfId="2" applyFont="1" applyFill="1" applyAlignment="1">
      <alignment horizontal="right" vertical="center" wrapText="1" shrinkToFit="1"/>
    </xf>
    <xf numFmtId="166" fontId="13" fillId="4" borderId="0" xfId="1" applyNumberFormat="1" applyFont="1" applyFill="1" applyAlignment="1">
      <alignment horizontal="right" vertical="center" wrapText="1" shrinkToFit="1"/>
    </xf>
    <xf numFmtId="167" fontId="13" fillId="4" borderId="0" xfId="1" applyNumberFormat="1" applyFont="1" applyFill="1" applyAlignment="1">
      <alignment horizontal="right" vertical="center" wrapText="1" shrinkToFit="1"/>
    </xf>
    <xf numFmtId="167" fontId="13" fillId="0" borderId="0" xfId="1" applyNumberFormat="1" applyFont="1" applyAlignment="1">
      <alignment horizontal="right" vertical="center" wrapText="1" shrinkToFit="1"/>
    </xf>
    <xf numFmtId="9" fontId="26" fillId="3" borderId="0" xfId="2" applyFont="1" applyFill="1" applyAlignment="1">
      <alignment horizontal="right" vertical="center" wrapText="1" shrinkToFit="1"/>
    </xf>
    <xf numFmtId="167" fontId="13" fillId="3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/>
    </xf>
    <xf numFmtId="167" fontId="25" fillId="4" borderId="0" xfId="1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horizontal="left" wrapText="1"/>
    </xf>
    <xf numFmtId="168" fontId="3" fillId="4" borderId="2" xfId="0" applyNumberFormat="1" applyFont="1" applyFill="1" applyBorder="1" applyAlignment="1">
      <alignment horizontal="right" vertical="center" wrapText="1" shrinkToFit="1"/>
    </xf>
    <xf numFmtId="0" fontId="3" fillId="6" borderId="0" xfId="0" applyFont="1" applyFill="1" applyAlignment="1">
      <alignment wrapText="1"/>
    </xf>
    <xf numFmtId="168" fontId="3" fillId="6" borderId="0" xfId="0" applyNumberFormat="1" applyFont="1" applyFill="1" applyAlignment="1">
      <alignment horizontal="right" vertical="center" wrapText="1" shrinkToFit="1"/>
    </xf>
    <xf numFmtId="168" fontId="26" fillId="6" borderId="0" xfId="0" applyNumberFormat="1" applyFont="1" applyFill="1" applyAlignment="1">
      <alignment horizontal="right" vertical="center" wrapText="1" shrinkToFit="1"/>
    </xf>
    <xf numFmtId="0" fontId="13" fillId="4" borderId="2" xfId="0" applyFont="1" applyFill="1" applyBorder="1" applyAlignment="1">
      <alignment wrapText="1"/>
    </xf>
    <xf numFmtId="168" fontId="26" fillId="0" borderId="2" xfId="0" applyNumberFormat="1" applyFont="1" applyBorder="1" applyAlignment="1">
      <alignment horizontal="right" vertical="center" wrapText="1" shrinkToFit="1"/>
    </xf>
    <xf numFmtId="0" fontId="4" fillId="6" borderId="0" xfId="0" applyFont="1" applyFill="1" applyAlignment="1">
      <alignment wrapText="1"/>
    </xf>
    <xf numFmtId="43" fontId="3" fillId="3" borderId="0" xfId="1" applyFont="1" applyFill="1" applyAlignment="1">
      <alignment horizontal="right" vertical="center" wrapText="1" shrinkToFit="1"/>
    </xf>
    <xf numFmtId="0" fontId="3" fillId="3" borderId="4" xfId="0" applyFont="1" applyFill="1" applyBorder="1" applyAlignment="1">
      <alignment horizontal="right" vertical="center" wrapText="1" shrinkToFit="1"/>
    </xf>
    <xf numFmtId="166" fontId="12" fillId="3" borderId="4" xfId="1" applyNumberFormat="1" applyFont="1" applyFill="1" applyBorder="1" applyAlignment="1">
      <alignment horizontal="right" vertical="center" wrapText="1" shrinkToFit="1"/>
    </xf>
    <xf numFmtId="0" fontId="3" fillId="3" borderId="0" xfId="0" applyFont="1" applyFill="1" applyAlignment="1">
      <alignment horizontal="right" vertical="center" wrapText="1" shrinkToFit="1"/>
    </xf>
    <xf numFmtId="0" fontId="3" fillId="3" borderId="0" xfId="0" applyFont="1" applyFill="1" applyAlignment="1">
      <alignment vertical="center" wrapText="1"/>
    </xf>
    <xf numFmtId="168" fontId="3" fillId="0" borderId="0" xfId="0" applyNumberFormat="1" applyFont="1" applyAlignment="1">
      <alignment horizontal="right" vertical="center" wrapText="1" shrinkToFit="1"/>
    </xf>
    <xf numFmtId="0" fontId="13" fillId="4" borderId="0" xfId="0" applyFont="1" applyFill="1" applyAlignment="1">
      <alignment wrapText="1"/>
    </xf>
    <xf numFmtId="0" fontId="3" fillId="0" borderId="0" xfId="0" applyFont="1" applyAlignment="1">
      <alignment horizontal="right" vertical="center" wrapText="1" shrinkToFit="1"/>
    </xf>
    <xf numFmtId="0" fontId="4" fillId="4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right" vertical="center" wrapText="1" shrinkToFit="1"/>
    </xf>
    <xf numFmtId="0" fontId="3" fillId="4" borderId="0" xfId="0" applyFont="1" applyFill="1"/>
    <xf numFmtId="167" fontId="21" fillId="4" borderId="0" xfId="1" applyNumberFormat="1" applyFont="1" applyFill="1" applyAlignment="1">
      <alignment horizontal="right" vertical="center" wrapText="1" shrinkToFit="1"/>
    </xf>
    <xf numFmtId="0" fontId="22" fillId="4" borderId="0" xfId="0" applyFont="1" applyFill="1" applyAlignment="1">
      <alignment horizontal="right" vertical="center" wrapText="1" shrinkToFit="1"/>
    </xf>
    <xf numFmtId="0" fontId="22" fillId="3" borderId="0" xfId="0" applyFont="1" applyFill="1" applyAlignment="1">
      <alignment horizontal="right" vertical="center" wrapText="1" shrinkToFit="1"/>
    </xf>
    <xf numFmtId="166" fontId="22" fillId="4" borderId="0" xfId="0" applyNumberFormat="1" applyFont="1" applyFill="1" applyAlignment="1">
      <alignment horizontal="right" vertical="center" wrapText="1" shrinkToFit="1"/>
    </xf>
    <xf numFmtId="169" fontId="3" fillId="4" borderId="0" xfId="2" applyNumberFormat="1" applyFont="1" applyFill="1" applyAlignment="1">
      <alignment horizontal="right" vertical="center" wrapText="1" shrinkToFit="1"/>
    </xf>
    <xf numFmtId="166" fontId="12" fillId="4" borderId="0" xfId="0" applyNumberFormat="1" applyFont="1" applyFill="1" applyAlignment="1">
      <alignment horizontal="right" vertical="center" wrapText="1" shrinkToFit="1"/>
    </xf>
    <xf numFmtId="166" fontId="3" fillId="4" borderId="0" xfId="0" applyNumberFormat="1" applyFont="1" applyFill="1" applyAlignment="1">
      <alignment horizontal="right" vertical="center" wrapText="1" shrinkToFit="1"/>
    </xf>
    <xf numFmtId="0" fontId="31" fillId="4" borderId="0" xfId="3" applyFont="1" applyFill="1"/>
    <xf numFmtId="0" fontId="32" fillId="4" borderId="0" xfId="3" applyFont="1" applyFill="1" applyAlignment="1">
      <alignment horizontal="centerContinuous"/>
    </xf>
    <xf numFmtId="0" fontId="35" fillId="4" borderId="0" xfId="3" applyFont="1" applyFill="1" applyAlignment="1">
      <alignment horizontal="centerContinuous" vertical="center"/>
    </xf>
    <xf numFmtId="0" fontId="35" fillId="4" borderId="0" xfId="4" quotePrefix="1" applyFont="1" applyFill="1" applyAlignment="1">
      <alignment horizontal="left"/>
    </xf>
    <xf numFmtId="0" fontId="35" fillId="4" borderId="5" xfId="4" applyFont="1" applyFill="1" applyBorder="1" applyAlignment="1">
      <alignment horizontal="center"/>
    </xf>
    <xf numFmtId="0" fontId="35" fillId="4" borderId="5" xfId="4" applyFont="1" applyFill="1" applyBorder="1" applyAlignment="1">
      <alignment horizontal="left"/>
    </xf>
    <xf numFmtId="0" fontId="35" fillId="4" borderId="0" xfId="4" applyFont="1" applyFill="1" applyAlignment="1">
      <alignment horizontal="left"/>
    </xf>
    <xf numFmtId="0" fontId="32" fillId="4" borderId="8" xfId="0" applyFont="1" applyFill="1" applyBorder="1" applyAlignment="1">
      <alignment horizontal="center" wrapText="1"/>
    </xf>
    <xf numFmtId="166" fontId="31" fillId="4" borderId="0" xfId="3" applyNumberFormat="1" applyFont="1" applyFill="1"/>
    <xf numFmtId="0" fontId="36" fillId="4" borderId="0" xfId="3" applyFont="1" applyFill="1"/>
    <xf numFmtId="166" fontId="31" fillId="4" borderId="0" xfId="1" applyNumberFormat="1" applyFont="1" applyFill="1"/>
    <xf numFmtId="0" fontId="36" fillId="4" borderId="5" xfId="3" applyFont="1" applyFill="1" applyBorder="1"/>
    <xf numFmtId="166" fontId="31" fillId="4" borderId="5" xfId="1" applyNumberFormat="1" applyFont="1" applyFill="1" applyBorder="1"/>
    <xf numFmtId="0" fontId="36" fillId="4" borderId="0" xfId="3" applyFont="1" applyFill="1" applyAlignment="1">
      <alignment horizontal="left"/>
    </xf>
    <xf numFmtId="0" fontId="36" fillId="4" borderId="0" xfId="3" quotePrefix="1" applyFont="1" applyFill="1" applyAlignment="1">
      <alignment horizontal="left"/>
    </xf>
    <xf numFmtId="0" fontId="36" fillId="4" borderId="0" xfId="0" applyFont="1" applyFill="1"/>
    <xf numFmtId="0" fontId="36" fillId="3" borderId="8" xfId="0" applyFont="1" applyFill="1" applyBorder="1" applyAlignment="1">
      <alignment horizontal="left"/>
    </xf>
    <xf numFmtId="0" fontId="36" fillId="3" borderId="0" xfId="3" applyFont="1" applyFill="1" applyAlignment="1">
      <alignment horizontal="left"/>
    </xf>
    <xf numFmtId="166" fontId="31" fillId="3" borderId="8" xfId="1" applyNumberFormat="1" applyFont="1" applyFill="1" applyBorder="1"/>
    <xf numFmtId="0" fontId="31" fillId="3" borderId="0" xfId="3" applyFont="1" applyFill="1"/>
    <xf numFmtId="0" fontId="36" fillId="4" borderId="5" xfId="0" applyFont="1" applyFill="1" applyBorder="1" applyAlignment="1">
      <alignment horizontal="left"/>
    </xf>
    <xf numFmtId="166" fontId="31" fillId="4" borderId="5" xfId="1" quotePrefix="1" applyNumberFormat="1" applyFont="1" applyFill="1" applyBorder="1" applyAlignment="1">
      <alignment horizontal="left"/>
    </xf>
    <xf numFmtId="166" fontId="31" fillId="4" borderId="0" xfId="1" quotePrefix="1" applyNumberFormat="1" applyFont="1" applyFill="1" applyAlignment="1">
      <alignment horizontal="left"/>
    </xf>
    <xf numFmtId="0" fontId="36" fillId="4" borderId="5" xfId="3" quotePrefix="1" applyFont="1" applyFill="1" applyBorder="1" applyAlignment="1">
      <alignment horizontal="left"/>
    </xf>
    <xf numFmtId="0" fontId="36" fillId="4" borderId="0" xfId="0" quotePrefix="1" applyFont="1" applyFill="1" applyAlignment="1">
      <alignment horizontal="left"/>
    </xf>
    <xf numFmtId="0" fontId="36" fillId="4" borderId="0" xfId="0" applyFont="1" applyFill="1" applyAlignment="1">
      <alignment horizontal="left"/>
    </xf>
    <xf numFmtId="0" fontId="36" fillId="3" borderId="8" xfId="3" applyFont="1" applyFill="1" applyBorder="1" applyAlignment="1">
      <alignment horizontal="left"/>
    </xf>
    <xf numFmtId="0" fontId="36" fillId="3" borderId="0" xfId="3" applyFont="1" applyFill="1"/>
    <xf numFmtId="166" fontId="31" fillId="3" borderId="0" xfId="1" applyNumberFormat="1" applyFont="1" applyFill="1"/>
    <xf numFmtId="166" fontId="31" fillId="3" borderId="0" xfId="3" applyNumberFormat="1" applyFont="1" applyFill="1"/>
    <xf numFmtId="166" fontId="31" fillId="4" borderId="0" xfId="2" quotePrefix="1" applyNumberFormat="1" applyFont="1" applyFill="1" applyAlignment="1">
      <alignment horizontal="left"/>
    </xf>
    <xf numFmtId="0" fontId="36" fillId="3" borderId="8" xfId="3" applyFont="1" applyFill="1" applyBorder="1"/>
    <xf numFmtId="9" fontId="38" fillId="4" borderId="0" xfId="2" applyFont="1" applyFill="1"/>
    <xf numFmtId="9" fontId="39" fillId="4" borderId="0" xfId="2" applyFont="1" applyFill="1"/>
    <xf numFmtId="0" fontId="40" fillId="4" borderId="0" xfId="3" applyFont="1" applyFill="1"/>
    <xf numFmtId="169" fontId="32" fillId="4" borderId="0" xfId="2" applyNumberFormat="1" applyFont="1" applyFill="1"/>
    <xf numFmtId="0" fontId="41" fillId="4" borderId="0" xfId="3" applyFont="1" applyFill="1"/>
    <xf numFmtId="169" fontId="35" fillId="4" borderId="0" xfId="2" applyNumberFormat="1" applyFont="1" applyFill="1"/>
    <xf numFmtId="0" fontId="42" fillId="4" borderId="5" xfId="3" applyFont="1" applyFill="1" applyBorder="1"/>
    <xf numFmtId="0" fontId="42" fillId="4" borderId="0" xfId="3" applyFont="1" applyFill="1"/>
    <xf numFmtId="0" fontId="32" fillId="4" borderId="5" xfId="3" applyFont="1" applyFill="1" applyBorder="1" applyAlignment="1">
      <alignment horizontal="right"/>
    </xf>
    <xf numFmtId="0" fontId="36" fillId="4" borderId="8" xfId="3" applyFont="1" applyFill="1" applyBorder="1" applyAlignment="1">
      <alignment horizontal="left"/>
    </xf>
    <xf numFmtId="166" fontId="31" fillId="4" borderId="8" xfId="1" applyNumberFormat="1" applyFont="1" applyFill="1" applyBorder="1"/>
    <xf numFmtId="37" fontId="31" fillId="4" borderId="5" xfId="5" applyNumberFormat="1" applyFont="1" applyFill="1" applyBorder="1"/>
    <xf numFmtId="0" fontId="36" fillId="4" borderId="7" xfId="3" applyFont="1" applyFill="1" applyBorder="1"/>
    <xf numFmtId="166" fontId="31" fillId="4" borderId="7" xfId="1" applyNumberFormat="1" applyFont="1" applyFill="1" applyBorder="1" applyAlignment="1">
      <alignment horizontal="right"/>
    </xf>
    <xf numFmtId="0" fontId="31" fillId="3" borderId="5" xfId="3" applyFont="1" applyFill="1" applyBorder="1"/>
    <xf numFmtId="166" fontId="31" fillId="3" borderId="5" xfId="1" applyNumberFormat="1" applyFont="1" applyFill="1" applyBorder="1" applyAlignment="1">
      <alignment horizontal="right"/>
    </xf>
    <xf numFmtId="166" fontId="38" fillId="4" borderId="0" xfId="1" applyNumberFormat="1" applyFont="1" applyFill="1" applyAlignment="1">
      <alignment horizontal="right"/>
    </xf>
    <xf numFmtId="0" fontId="35" fillId="4" borderId="0" xfId="3" applyFont="1" applyFill="1"/>
    <xf numFmtId="0" fontId="12" fillId="4" borderId="0" xfId="0" applyFont="1" applyFill="1" applyAlignment="1">
      <alignment horizontal="centerContinuous" vertical="center"/>
    </xf>
    <xf numFmtId="166" fontId="4" fillId="4" borderId="0" xfId="0" applyNumberFormat="1" applyFont="1" applyFill="1" applyAlignment="1">
      <alignment horizontal="centerContinuous" vertical="center"/>
    </xf>
    <xf numFmtId="0" fontId="12" fillId="4" borderId="0" xfId="4" quotePrefix="1" applyFont="1" applyFill="1" applyAlignment="1">
      <alignment horizontal="left" vertical="center"/>
    </xf>
    <xf numFmtId="0" fontId="12" fillId="4" borderId="0" xfId="4" applyFont="1" applyFill="1" applyAlignment="1">
      <alignment vertical="center"/>
    </xf>
    <xf numFmtId="0" fontId="11" fillId="4" borderId="0" xfId="4" applyFont="1" applyFill="1" applyAlignment="1">
      <alignment horizontal="right" vertical="center"/>
    </xf>
    <xf numFmtId="0" fontId="11" fillId="4" borderId="0" xfId="0" applyFont="1" applyFill="1" applyAlignment="1">
      <alignment horizontal="right" vertical="center"/>
    </xf>
    <xf numFmtId="0" fontId="25" fillId="4" borderId="0" xfId="0" applyFont="1" applyFill="1" applyAlignment="1">
      <alignment horizontal="right" vertical="center"/>
    </xf>
    <xf numFmtId="0" fontId="13" fillId="4" borderId="0" xfId="0" quotePrefix="1" applyFont="1" applyFill="1" applyAlignment="1">
      <alignment horizontal="left" vertical="center"/>
    </xf>
    <xf numFmtId="0" fontId="13" fillId="4" borderId="0" xfId="0" applyFont="1" applyFill="1" applyAlignment="1">
      <alignment vertical="center"/>
    </xf>
    <xf numFmtId="167" fontId="8" fillId="3" borderId="0" xfId="1" applyNumberFormat="1" applyFont="1" applyFill="1" applyAlignment="1">
      <alignment horizontal="right" vertical="center" wrapText="1" shrinkToFit="1"/>
    </xf>
    <xf numFmtId="43" fontId="8" fillId="3" borderId="0" xfId="1" applyFont="1" applyFill="1" applyAlignment="1">
      <alignment horizontal="right" vertical="center" wrapText="1" shrinkToFit="1"/>
    </xf>
    <xf numFmtId="166" fontId="12" fillId="3" borderId="6" xfId="1" applyNumberFormat="1" applyFont="1" applyFill="1" applyBorder="1" applyAlignment="1">
      <alignment horizontal="right" vertical="center" wrapText="1" shrinkToFit="1"/>
    </xf>
    <xf numFmtId="0" fontId="13" fillId="6" borderId="0" xfId="0" applyFont="1" applyFill="1" applyAlignment="1">
      <alignment horizontal="left" vertical="center" wrapText="1"/>
    </xf>
    <xf numFmtId="0" fontId="13" fillId="4" borderId="0" xfId="0" applyFont="1" applyFill="1" applyAlignment="1">
      <alignment horizontal="left" vertical="center" wrapText="1"/>
    </xf>
    <xf numFmtId="43" fontId="8" fillId="0" borderId="0" xfId="1" applyFont="1" applyAlignment="1">
      <alignment horizontal="right" vertical="center" wrapText="1" shrinkToFit="1"/>
    </xf>
    <xf numFmtId="0" fontId="13" fillId="4" borderId="0" xfId="0" applyFont="1" applyFill="1"/>
    <xf numFmtId="166" fontId="12" fillId="6" borderId="0" xfId="1" applyNumberFormat="1" applyFont="1" applyFill="1" applyAlignment="1">
      <alignment horizontal="right" wrapText="1" shrinkToFit="1"/>
    </xf>
    <xf numFmtId="167" fontId="3" fillId="6" borderId="0" xfId="1" applyNumberFormat="1" applyFont="1" applyFill="1" applyAlignment="1">
      <alignment horizontal="right" wrapText="1" shrinkToFit="1"/>
    </xf>
    <xf numFmtId="0" fontId="13" fillId="3" borderId="0" xfId="0" applyFont="1" applyFill="1" applyAlignment="1">
      <alignment horizontal="left" vertical="center"/>
    </xf>
    <xf numFmtId="0" fontId="3" fillId="6" borderId="0" xfId="0" applyFont="1" applyFill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167" fontId="3" fillId="3" borderId="4" xfId="1" applyNumberFormat="1" applyFont="1" applyFill="1" applyBorder="1" applyAlignment="1">
      <alignment horizontal="right" vertical="center" wrapText="1" shrinkToFit="1"/>
    </xf>
    <xf numFmtId="167" fontId="8" fillId="0" borderId="0" xfId="1" applyNumberFormat="1" applyFont="1" applyAlignment="1">
      <alignment horizontal="right" vertical="center" wrapText="1" shrinkToFit="1"/>
    </xf>
    <xf numFmtId="43" fontId="5" fillId="4" borderId="0" xfId="1" applyFont="1" applyFill="1" applyAlignment="1">
      <alignment horizontal="right" vertical="center" wrapText="1" shrinkToFit="1"/>
    </xf>
    <xf numFmtId="167" fontId="5" fillId="4" borderId="0" xfId="1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center"/>
    </xf>
    <xf numFmtId="43" fontId="3" fillId="4" borderId="0" xfId="1" applyFont="1" applyFill="1" applyAlignment="1">
      <alignment horizontal="right" vertical="center" wrapText="1" shrinkToFit="1"/>
    </xf>
    <xf numFmtId="0" fontId="3" fillId="4" borderId="0" xfId="4" applyFont="1" applyFill="1" applyAlignment="1">
      <alignment horizontal="right" vertical="center" wrapText="1" shrinkToFit="1"/>
    </xf>
    <xf numFmtId="0" fontId="7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right" vertical="center" wrapText="1" shrinkToFit="1"/>
    </xf>
    <xf numFmtId="167" fontId="12" fillId="3" borderId="0" xfId="1" applyNumberFormat="1" applyFont="1" applyFill="1" applyAlignment="1">
      <alignment horizontal="right" vertical="center" wrapText="1" shrinkToFit="1"/>
    </xf>
    <xf numFmtId="0" fontId="3" fillId="6" borderId="0" xfId="4" applyFont="1" applyFill="1" applyAlignment="1">
      <alignment vertical="center" wrapText="1"/>
    </xf>
    <xf numFmtId="0" fontId="3" fillId="3" borderId="0" xfId="4" applyFont="1" applyFill="1" applyAlignment="1">
      <alignment vertical="center"/>
    </xf>
    <xf numFmtId="167" fontId="12" fillId="6" borderId="0" xfId="1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vertical="center" wrapText="1"/>
    </xf>
    <xf numFmtId="0" fontId="44" fillId="3" borderId="4" xfId="0" applyFont="1" applyFill="1" applyBorder="1" applyAlignment="1">
      <alignment vertical="center"/>
    </xf>
    <xf numFmtId="0" fontId="44" fillId="3" borderId="0" xfId="0" applyFont="1" applyFill="1" applyAlignment="1">
      <alignment vertical="center"/>
    </xf>
    <xf numFmtId="168" fontId="3" fillId="3" borderId="0" xfId="4" applyNumberFormat="1" applyFont="1" applyFill="1" applyAlignment="1">
      <alignment horizontal="right" vertical="center" wrapText="1" shrinkToFit="1"/>
    </xf>
    <xf numFmtId="167" fontId="12" fillId="0" borderId="0" xfId="1" applyNumberFormat="1" applyFont="1" applyAlignment="1">
      <alignment horizontal="right" vertical="center" wrapText="1" shrinkToFit="1"/>
    </xf>
    <xf numFmtId="168" fontId="3" fillId="0" borderId="0" xfId="4" applyNumberFormat="1" applyFont="1" applyAlignment="1">
      <alignment horizontal="right" vertical="center" wrapText="1" shrinkToFit="1"/>
    </xf>
    <xf numFmtId="0" fontId="13" fillId="3" borderId="0" xfId="0" applyFont="1" applyFill="1" applyAlignment="1">
      <alignment vertical="center"/>
    </xf>
    <xf numFmtId="0" fontId="4" fillId="4" borderId="0" xfId="3" applyFont="1" applyFill="1" applyAlignment="1">
      <alignment horizontal="center" vertical="center"/>
    </xf>
    <xf numFmtId="0" fontId="4" fillId="4" borderId="0" xfId="3" applyFont="1" applyFill="1" applyAlignment="1">
      <alignment horizontal="centerContinuous" vertical="center"/>
    </xf>
    <xf numFmtId="0" fontId="12" fillId="4" borderId="0" xfId="3" applyFont="1" applyFill="1" applyAlignment="1">
      <alignment vertical="center"/>
    </xf>
    <xf numFmtId="0" fontId="3" fillId="4" borderId="0" xfId="3" applyFont="1" applyFill="1" applyAlignment="1">
      <alignment vertical="center"/>
    </xf>
    <xf numFmtId="0" fontId="4" fillId="4" borderId="0" xfId="3" applyFont="1" applyFill="1" applyAlignment="1">
      <alignment horizontal="left" vertical="center"/>
    </xf>
    <xf numFmtId="0" fontId="12" fillId="4" borderId="0" xfId="3" applyFont="1" applyFill="1" applyAlignment="1">
      <alignment horizontal="centerContinuous" vertical="center"/>
    </xf>
    <xf numFmtId="0" fontId="3" fillId="4" borderId="0" xfId="3" applyFont="1" applyFill="1" applyAlignment="1">
      <alignment horizontal="centerContinuous" vertical="center"/>
    </xf>
    <xf numFmtId="0" fontId="44" fillId="0" borderId="0" xfId="3" applyFont="1" applyAlignment="1">
      <alignment vertical="center"/>
    </xf>
    <xf numFmtId="0" fontId="44" fillId="4" borderId="0" xfId="3" applyFont="1" applyFill="1" applyAlignment="1">
      <alignment vertical="center"/>
    </xf>
    <xf numFmtId="0" fontId="9" fillId="4" borderId="0" xfId="3" applyFont="1" applyFill="1" applyAlignment="1">
      <alignment vertical="center"/>
    </xf>
    <xf numFmtId="0" fontId="44" fillId="0" borderId="0" xfId="3" applyFont="1" applyAlignment="1">
      <alignment vertical="center" wrapText="1" shrinkToFit="1"/>
    </xf>
    <xf numFmtId="0" fontId="44" fillId="4" borderId="0" xfId="3" applyFont="1" applyFill="1" applyAlignment="1">
      <alignment vertical="center" shrinkToFit="1"/>
    </xf>
    <xf numFmtId="0" fontId="45" fillId="0" borderId="0" xfId="3" applyFont="1" applyAlignment="1">
      <alignment horizontal="center" vertical="center" wrapText="1" shrinkToFit="1"/>
    </xf>
    <xf numFmtId="0" fontId="44" fillId="4" borderId="0" xfId="3" applyFont="1" applyFill="1" applyAlignment="1">
      <alignment horizontal="right" vertical="center"/>
    </xf>
    <xf numFmtId="0" fontId="44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right" vertical="center"/>
    </xf>
    <xf numFmtId="172" fontId="11" fillId="0" borderId="0" xfId="3" applyNumberFormat="1" applyFont="1" applyAlignment="1">
      <alignment horizontal="right" vertical="center" wrapText="1" shrinkToFit="1"/>
    </xf>
    <xf numFmtId="0" fontId="11" fillId="3" borderId="0" xfId="3" applyFont="1" applyFill="1" applyAlignment="1">
      <alignment horizontal="right" vertical="center" wrapText="1" shrinkToFit="1"/>
    </xf>
    <xf numFmtId="0" fontId="11" fillId="0" borderId="0" xfId="3" applyFont="1" applyAlignment="1">
      <alignment horizontal="right" vertical="center" wrapText="1" shrinkToFit="1"/>
    </xf>
    <xf numFmtId="0" fontId="3" fillId="4" borderId="0" xfId="3" applyFont="1" applyFill="1" applyAlignment="1">
      <alignment horizontal="left" vertical="center" wrapText="1"/>
    </xf>
    <xf numFmtId="0" fontId="3" fillId="0" borderId="0" xfId="3" applyFont="1" applyAlignment="1">
      <alignment horizontal="left" vertical="center" wrapText="1" shrinkToFit="1"/>
    </xf>
    <xf numFmtId="10" fontId="3" fillId="3" borderId="0" xfId="2" applyNumberFormat="1" applyFont="1" applyFill="1" applyAlignment="1">
      <alignment horizontal="right" vertical="center" wrapText="1" shrinkToFit="1"/>
    </xf>
    <xf numFmtId="10" fontId="3" fillId="0" borderId="0" xfId="2" applyNumberFormat="1" applyFont="1" applyAlignment="1">
      <alignment horizontal="right" vertical="center" wrapText="1" shrinkToFit="1"/>
    </xf>
    <xf numFmtId="171" fontId="3" fillId="3" borderId="0" xfId="1" applyNumberFormat="1" applyFont="1" applyFill="1" applyAlignment="1">
      <alignment horizontal="right" vertical="center" wrapText="1" shrinkToFit="1"/>
    </xf>
    <xf numFmtId="171" fontId="3" fillId="0" borderId="0" xfId="1" applyNumberFormat="1" applyFont="1" applyAlignment="1">
      <alignment horizontal="right" vertical="center" wrapText="1" shrinkToFit="1"/>
    </xf>
    <xf numFmtId="0" fontId="3" fillId="6" borderId="0" xfId="3" applyFont="1" applyFill="1" applyAlignment="1">
      <alignment horizontal="left" vertical="center" wrapText="1"/>
    </xf>
    <xf numFmtId="10" fontId="3" fillId="6" borderId="0" xfId="2" applyNumberFormat="1" applyFont="1" applyFill="1" applyAlignment="1">
      <alignment horizontal="right" vertical="center" wrapText="1" shrinkToFit="1"/>
    </xf>
    <xf numFmtId="43" fontId="3" fillId="6" borderId="0" xfId="1" applyFont="1" applyFill="1" applyAlignment="1">
      <alignment horizontal="right" vertical="center" wrapText="1" shrinkToFit="1"/>
    </xf>
    <xf numFmtId="171" fontId="3" fillId="6" borderId="0" xfId="1" applyNumberFormat="1" applyFont="1" applyFill="1" applyAlignment="1">
      <alignment horizontal="right" vertical="center" wrapText="1" shrinkToFit="1"/>
    </xf>
    <xf numFmtId="0" fontId="3" fillId="4" borderId="0" xfId="3" applyFont="1" applyFill="1" applyAlignment="1">
      <alignment vertical="center" wrapText="1"/>
    </xf>
    <xf numFmtId="0" fontId="3" fillId="0" borderId="0" xfId="3" applyFont="1" applyAlignment="1">
      <alignment vertical="center" wrapText="1" shrinkToFit="1"/>
    </xf>
    <xf numFmtId="0" fontId="3" fillId="6" borderId="0" xfId="3" applyFont="1" applyFill="1" applyAlignment="1">
      <alignment vertical="center" wrapText="1"/>
    </xf>
    <xf numFmtId="0" fontId="13" fillId="0" borderId="4" xfId="3" applyFont="1" applyBorder="1" applyAlignment="1">
      <alignment vertical="center" wrapText="1" shrinkToFit="1"/>
    </xf>
    <xf numFmtId="10" fontId="3" fillId="0" borderId="4" xfId="2" applyNumberFormat="1" applyFont="1" applyBorder="1" applyAlignment="1">
      <alignment horizontal="right" vertical="center" wrapText="1" shrinkToFit="1"/>
    </xf>
    <xf numFmtId="171" fontId="3" fillId="0" borderId="4" xfId="1" applyNumberFormat="1" applyFont="1" applyBorder="1" applyAlignment="1">
      <alignment horizontal="right" vertical="center" wrapText="1" shrinkToFit="1"/>
    </xf>
    <xf numFmtId="0" fontId="13" fillId="4" borderId="0" xfId="3" applyFont="1" applyFill="1" applyAlignment="1">
      <alignment vertical="center"/>
    </xf>
    <xf numFmtId="10" fontId="3" fillId="3" borderId="0" xfId="2" applyNumberFormat="1" applyFont="1" applyFill="1" applyAlignment="1">
      <alignment horizontal="right" vertical="center"/>
    </xf>
    <xf numFmtId="10" fontId="3" fillId="0" borderId="0" xfId="2" applyNumberFormat="1" applyFont="1" applyAlignment="1">
      <alignment horizontal="right" vertical="center"/>
    </xf>
    <xf numFmtId="43" fontId="3" fillId="3" borderId="0" xfId="1" applyFont="1" applyFill="1" applyAlignment="1">
      <alignment horizontal="right" vertical="center"/>
    </xf>
    <xf numFmtId="171" fontId="3" fillId="3" borderId="0" xfId="1" applyNumberFormat="1" applyFont="1" applyFill="1" applyAlignment="1">
      <alignment horizontal="right" vertical="center"/>
    </xf>
    <xf numFmtId="171" fontId="3" fillId="0" borderId="0" xfId="1" applyNumberFormat="1" applyFont="1" applyAlignment="1">
      <alignment horizontal="right" vertical="center"/>
    </xf>
    <xf numFmtId="0" fontId="44" fillId="0" borderId="0" xfId="3" applyFont="1" applyAlignment="1">
      <alignment vertical="center" shrinkToFit="1"/>
    </xf>
    <xf numFmtId="0" fontId="44" fillId="4" borderId="0" xfId="3" applyFont="1" applyFill="1" applyAlignment="1">
      <alignment vertical="center" wrapText="1"/>
    </xf>
    <xf numFmtId="0" fontId="46" fillId="4" borderId="0" xfId="3" applyFont="1" applyFill="1" applyAlignment="1">
      <alignment vertical="center" wrapText="1"/>
    </xf>
    <xf numFmtId="0" fontId="46" fillId="4" borderId="0" xfId="3" applyFont="1" applyFill="1" applyAlignment="1">
      <alignment vertical="center"/>
    </xf>
    <xf numFmtId="0" fontId="46" fillId="4" borderId="0" xfId="3" applyFont="1" applyFill="1" applyAlignment="1">
      <alignment vertical="center" shrinkToFit="1"/>
    </xf>
    <xf numFmtId="168" fontId="44" fillId="4" borderId="0" xfId="3" applyNumberFormat="1" applyFont="1" applyFill="1" applyAlignment="1">
      <alignment vertical="center" shrinkToFit="1"/>
    </xf>
    <xf numFmtId="0" fontId="3" fillId="4" borderId="0" xfId="3" applyFont="1" applyFill="1" applyAlignment="1">
      <alignment horizontal="left" vertical="center"/>
    </xf>
    <xf numFmtId="167" fontId="3" fillId="4" borderId="0" xfId="1" applyNumberFormat="1" applyFont="1" applyFill="1" applyAlignment="1">
      <alignment horizontal="right" vertical="center"/>
    </xf>
    <xf numFmtId="0" fontId="13" fillId="3" borderId="0" xfId="3" applyFont="1" applyFill="1" applyAlignment="1">
      <alignment vertical="center"/>
    </xf>
    <xf numFmtId="0" fontId="12" fillId="4" borderId="0" xfId="0" applyFont="1" applyFill="1" applyAlignment="1">
      <alignment horizontal="centerContinuous" vertical="center" wrapText="1"/>
    </xf>
    <xf numFmtId="166" fontId="47" fillId="4" borderId="0" xfId="0" applyNumberFormat="1" applyFont="1" applyFill="1" applyAlignment="1">
      <alignment horizontal="centerContinuous" vertical="center"/>
    </xf>
    <xf numFmtId="167" fontId="4" fillId="4" borderId="0" xfId="1" applyNumberFormat="1" applyFont="1" applyFill="1" applyAlignment="1">
      <alignment horizontal="centerContinuous" vertical="center"/>
    </xf>
    <xf numFmtId="0" fontId="11" fillId="4" borderId="0" xfId="4" applyFont="1" applyFill="1" applyAlignment="1">
      <alignment horizontal="right" vertical="center" wrapText="1"/>
    </xf>
    <xf numFmtId="166" fontId="3" fillId="0" borderId="0" xfId="1" applyNumberFormat="1" applyFont="1" applyAlignment="1">
      <alignment horizontal="right" vertical="center" wrapText="1" shrinkToFit="1"/>
    </xf>
    <xf numFmtId="0" fontId="3" fillId="0" borderId="0" xfId="0" applyFont="1" applyAlignment="1">
      <alignment vertical="center"/>
    </xf>
    <xf numFmtId="0" fontId="12" fillId="4" borderId="0" xfId="3" applyFont="1" applyFill="1" applyAlignment="1">
      <alignment vertical="center" wrapText="1"/>
    </xf>
    <xf numFmtId="166" fontId="5" fillId="4" borderId="0" xfId="1" applyNumberFormat="1" applyFont="1" applyFill="1" applyAlignment="1">
      <alignment horizontal="right" vertical="center" wrapText="1" shrinkToFit="1"/>
    </xf>
    <xf numFmtId="166" fontId="8" fillId="4" borderId="0" xfId="1" applyNumberFormat="1" applyFont="1" applyFill="1" applyAlignment="1">
      <alignment horizontal="right" vertical="center" wrapText="1" shrinkToFit="1"/>
    </xf>
    <xf numFmtId="169" fontId="5" fillId="4" borderId="0" xfId="2" applyNumberFormat="1" applyFont="1" applyFill="1" applyAlignment="1">
      <alignment horizontal="right" vertical="center" wrapText="1" shrinkToFit="1"/>
    </xf>
    <xf numFmtId="0" fontId="5" fillId="5" borderId="0" xfId="0" applyFont="1" applyFill="1" applyAlignment="1">
      <alignment vertical="center" wrapText="1" shrinkToFit="1"/>
    </xf>
    <xf numFmtId="0" fontId="4" fillId="6" borderId="7" xfId="0" applyFont="1" applyFill="1" applyBorder="1" applyAlignment="1">
      <alignment vertical="center" wrapText="1"/>
    </xf>
    <xf numFmtId="0" fontId="4" fillId="3" borderId="0" xfId="0" applyFont="1" applyFill="1" applyAlignment="1">
      <alignment vertical="center"/>
    </xf>
    <xf numFmtId="37" fontId="12" fillId="6" borderId="0" xfId="0" applyNumberFormat="1" applyFont="1" applyFill="1" applyAlignment="1">
      <alignment horizontal="right" vertical="center" wrapText="1" shrinkToFit="1"/>
    </xf>
    <xf numFmtId="0" fontId="12" fillId="6" borderId="0" xfId="0" applyFont="1" applyFill="1" applyAlignment="1">
      <alignment horizontal="right" vertical="center" wrapText="1" shrinkToFit="1"/>
    </xf>
    <xf numFmtId="0" fontId="12" fillId="3" borderId="0" xfId="4" applyFont="1" applyFill="1" applyAlignment="1">
      <alignment horizontal="right" vertical="center" wrapText="1" shrinkToFit="1"/>
    </xf>
    <xf numFmtId="0" fontId="12" fillId="4" borderId="0" xfId="0" applyFont="1" applyFill="1" applyAlignment="1">
      <alignment vertical="center"/>
    </xf>
    <xf numFmtId="37" fontId="3" fillId="4" borderId="0" xfId="0" applyNumberFormat="1" applyFont="1" applyFill="1" applyAlignment="1">
      <alignment horizontal="right" vertical="center" wrapText="1" shrinkToFit="1"/>
    </xf>
    <xf numFmtId="0" fontId="8" fillId="3" borderId="0" xfId="0" applyFont="1" applyFill="1" applyAlignment="1">
      <alignment horizontal="right" vertical="center" wrapText="1" shrinkToFit="1"/>
    </xf>
    <xf numFmtId="166" fontId="8" fillId="3" borderId="0" xfId="1" applyNumberFormat="1" applyFont="1" applyFill="1" applyAlignment="1">
      <alignment horizontal="right" vertical="center" wrapText="1" shrinkToFit="1"/>
    </xf>
    <xf numFmtId="168" fontId="8" fillId="3" borderId="0" xfId="0" applyNumberFormat="1" applyFont="1" applyFill="1" applyAlignment="1">
      <alignment horizontal="right" vertical="center" wrapText="1" shrinkToFit="1"/>
    </xf>
    <xf numFmtId="0" fontId="3" fillId="6" borderId="0" xfId="0" applyFont="1" applyFill="1" applyAlignment="1">
      <alignment horizontal="left" vertical="center" wrapText="1" indent="1"/>
    </xf>
    <xf numFmtId="0" fontId="8" fillId="6" borderId="0" xfId="0" applyFont="1" applyFill="1" applyAlignment="1">
      <alignment horizontal="right" vertical="center" wrapText="1" shrinkToFit="1"/>
    </xf>
    <xf numFmtId="173" fontId="3" fillId="6" borderId="0" xfId="5" applyNumberFormat="1" applyFont="1" applyFill="1" applyAlignment="1">
      <alignment horizontal="right" vertical="center" wrapText="1" shrinkToFit="1"/>
    </xf>
    <xf numFmtId="0" fontId="3" fillId="3" borderId="0" xfId="0" applyFont="1" applyFill="1" applyAlignment="1">
      <alignment horizontal="left" vertical="center" wrapText="1" indent="1"/>
    </xf>
    <xf numFmtId="0" fontId="3" fillId="3" borderId="0" xfId="4" applyFont="1" applyFill="1" applyAlignment="1">
      <alignment horizontal="right" vertical="center" wrapText="1" shrinkToFit="1"/>
    </xf>
    <xf numFmtId="173" fontId="3" fillId="3" borderId="0" xfId="5" applyNumberFormat="1" applyFont="1" applyFill="1" applyAlignment="1">
      <alignment horizontal="right" vertical="center" wrapText="1" shrinkToFit="1"/>
    </xf>
    <xf numFmtId="37" fontId="12" fillId="3" borderId="0" xfId="0" applyNumberFormat="1" applyFont="1" applyFill="1" applyAlignment="1">
      <alignment horizontal="right" vertical="center" wrapText="1" shrinkToFit="1"/>
    </xf>
    <xf numFmtId="0" fontId="13" fillId="3" borderId="0" xfId="0" quotePrefix="1" applyFont="1" applyFill="1" applyAlignment="1">
      <alignment horizontal="left" vertical="center" wrapText="1"/>
    </xf>
    <xf numFmtId="0" fontId="12" fillId="3" borderId="0" xfId="0" applyFont="1" applyFill="1" applyAlignment="1">
      <alignment horizontal="right" vertical="center" wrapText="1" shrinkToFit="1"/>
    </xf>
    <xf numFmtId="0" fontId="3" fillId="6" borderId="4" xfId="0" applyFont="1" applyFill="1" applyBorder="1" applyAlignment="1">
      <alignment horizontal="left" vertical="center" wrapText="1" indent="1"/>
    </xf>
    <xf numFmtId="167" fontId="12" fillId="6" borderId="4" xfId="1" applyNumberFormat="1" applyFont="1" applyFill="1" applyBorder="1" applyAlignment="1">
      <alignment horizontal="right" vertical="center" wrapText="1" shrinkToFit="1"/>
    </xf>
    <xf numFmtId="0" fontId="6" fillId="3" borderId="0" xfId="0" applyFont="1" applyFill="1"/>
    <xf numFmtId="0" fontId="6" fillId="0" borderId="0" xfId="0" applyFont="1"/>
    <xf numFmtId="9" fontId="28" fillId="4" borderId="0" xfId="2" applyFont="1" applyFill="1" applyAlignment="1">
      <alignment horizontal="centerContinuous"/>
    </xf>
    <xf numFmtId="0" fontId="4" fillId="4" borderId="0" xfId="0" applyFont="1" applyFill="1" applyAlignment="1">
      <alignment horizontal="centerContinuous"/>
    </xf>
    <xf numFmtId="0" fontId="12" fillId="4" borderId="0" xfId="4" quotePrefix="1" applyFont="1" applyFill="1" applyAlignment="1">
      <alignment horizontal="left"/>
    </xf>
    <xf numFmtId="0" fontId="5" fillId="3" borderId="0" xfId="4" applyFont="1" applyFill="1" applyAlignment="1">
      <alignment horizontal="center" vertical="center" wrapText="1" shrinkToFit="1"/>
    </xf>
    <xf numFmtId="0" fontId="11" fillId="4" borderId="0" xfId="4" applyFont="1" applyFill="1" applyAlignment="1">
      <alignment horizontal="right"/>
    </xf>
    <xf numFmtId="0" fontId="11" fillId="3" borderId="0" xfId="0" applyFont="1" applyFill="1" applyAlignment="1">
      <alignment horizontal="right"/>
    </xf>
    <xf numFmtId="0" fontId="25" fillId="4" borderId="0" xfId="0" applyFont="1" applyFill="1" applyAlignment="1">
      <alignment horizontal="right"/>
    </xf>
    <xf numFmtId="0" fontId="13" fillId="6" borderId="2" xfId="0" applyFont="1" applyFill="1" applyBorder="1" applyAlignment="1">
      <alignment wrapText="1"/>
    </xf>
    <xf numFmtId="166" fontId="12" fillId="6" borderId="2" xfId="1" applyNumberFormat="1" applyFont="1" applyFill="1" applyBorder="1" applyAlignment="1">
      <alignment horizontal="right" wrapText="1" shrinkToFit="1"/>
    </xf>
    <xf numFmtId="167" fontId="3" fillId="6" borderId="2" xfId="1" applyNumberFormat="1" applyFont="1" applyFill="1" applyBorder="1" applyAlignment="1">
      <alignment horizontal="right" wrapText="1" shrinkToFit="1"/>
    </xf>
    <xf numFmtId="0" fontId="13" fillId="4" borderId="6" xfId="0" applyFont="1" applyFill="1" applyBorder="1" applyAlignment="1">
      <alignment wrapText="1"/>
    </xf>
    <xf numFmtId="166" fontId="12" fillId="4" borderId="6" xfId="1" applyNumberFormat="1" applyFont="1" applyFill="1" applyBorder="1" applyAlignment="1">
      <alignment horizontal="right" wrapText="1" shrinkToFit="1"/>
    </xf>
    <xf numFmtId="167" fontId="3" fillId="4" borderId="6" xfId="1" applyNumberFormat="1" applyFont="1" applyFill="1" applyBorder="1" applyAlignment="1">
      <alignment horizontal="right" wrapText="1" shrinkToFit="1"/>
    </xf>
    <xf numFmtId="0" fontId="13" fillId="6" borderId="0" xfId="0" applyFont="1" applyFill="1" applyAlignment="1">
      <alignment horizontal="left" wrapText="1"/>
    </xf>
    <xf numFmtId="0" fontId="13" fillId="4" borderId="0" xfId="0" quotePrefix="1" applyFont="1" applyFill="1" applyAlignment="1">
      <alignment horizontal="left"/>
    </xf>
    <xf numFmtId="167" fontId="8" fillId="3" borderId="0" xfId="1" applyNumberFormat="1" applyFont="1" applyFill="1" applyAlignment="1">
      <alignment horizontal="right" wrapText="1" shrinkToFit="1"/>
    </xf>
    <xf numFmtId="0" fontId="13" fillId="4" borderId="0" xfId="0" applyFont="1" applyFill="1" applyAlignment="1">
      <alignment horizontal="left" wrapText="1"/>
    </xf>
    <xf numFmtId="0" fontId="13" fillId="3" borderId="6" xfId="0" applyFont="1" applyFill="1" applyBorder="1" applyAlignment="1">
      <alignment horizontal="left" wrapText="1"/>
    </xf>
    <xf numFmtId="0" fontId="13" fillId="3" borderId="0" xfId="0" applyFont="1" applyFill="1" applyAlignment="1">
      <alignment horizontal="left"/>
    </xf>
    <xf numFmtId="166" fontId="12" fillId="3" borderId="6" xfId="1" applyNumberFormat="1" applyFont="1" applyFill="1" applyBorder="1" applyAlignment="1">
      <alignment horizontal="right" wrapText="1" shrinkToFit="1"/>
    </xf>
    <xf numFmtId="167" fontId="3" fillId="3" borderId="6" xfId="1" applyNumberFormat="1" applyFont="1" applyFill="1" applyBorder="1" applyAlignment="1">
      <alignment horizontal="right" wrapText="1" shrinkToFit="1"/>
    </xf>
    <xf numFmtId="164" fontId="8" fillId="3" borderId="0" xfId="0" applyNumberFormat="1" applyFont="1" applyFill="1" applyAlignment="1">
      <alignment horizontal="right" wrapText="1" shrinkToFit="1"/>
    </xf>
    <xf numFmtId="168" fontId="3" fillId="6" borderId="0" xfId="0" applyNumberFormat="1" applyFont="1" applyFill="1" applyAlignment="1">
      <alignment horizontal="right" wrapText="1" shrinkToFit="1"/>
    </xf>
    <xf numFmtId="167" fontId="3" fillId="4" borderId="2" xfId="1" applyNumberFormat="1" applyFont="1" applyFill="1" applyBorder="1" applyAlignment="1">
      <alignment horizontal="right" wrapText="1" shrinkToFit="1"/>
    </xf>
    <xf numFmtId="167" fontId="3" fillId="3" borderId="2" xfId="1" applyNumberFormat="1" applyFont="1" applyFill="1" applyBorder="1" applyAlignment="1">
      <alignment horizontal="right" wrapText="1" shrinkToFit="1"/>
    </xf>
    <xf numFmtId="0" fontId="3" fillId="0" borderId="4" xfId="0" applyFont="1" applyBorder="1" applyAlignment="1">
      <alignment wrapText="1"/>
    </xf>
    <xf numFmtId="0" fontId="3" fillId="0" borderId="4" xfId="0" applyFont="1" applyBorder="1"/>
    <xf numFmtId="0" fontId="3" fillId="0" borderId="0" xfId="0" applyFont="1"/>
    <xf numFmtId="0" fontId="12" fillId="4" borderId="0" xfId="3" applyFont="1" applyFill="1" applyAlignment="1">
      <alignment wrapText="1"/>
    </xf>
    <xf numFmtId="169" fontId="5" fillId="4" borderId="0" xfId="2" applyNumberFormat="1" applyFont="1" applyFill="1" applyAlignment="1">
      <alignment horizontal="right" wrapText="1" shrinkToFit="1"/>
    </xf>
    <xf numFmtId="167" fontId="5" fillId="4" borderId="0" xfId="1" applyNumberFormat="1" applyFont="1" applyFill="1" applyAlignment="1">
      <alignment horizontal="right" wrapText="1" shrinkToFit="1"/>
    </xf>
    <xf numFmtId="169" fontId="4" fillId="3" borderId="0" xfId="2" applyNumberFormat="1" applyFont="1" applyFill="1" applyAlignment="1">
      <alignment horizontal="right" wrapText="1" shrinkToFit="1"/>
    </xf>
    <xf numFmtId="167" fontId="13" fillId="4" borderId="0" xfId="1" applyNumberFormat="1" applyFont="1" applyFill="1" applyAlignment="1">
      <alignment horizontal="right" wrapText="1" shrinkToFit="1"/>
    </xf>
    <xf numFmtId="166" fontId="3" fillId="0" borderId="0" xfId="1" applyNumberFormat="1" applyFont="1" applyAlignment="1">
      <alignment horizontal="right" wrapText="1" shrinkToFit="1"/>
    </xf>
    <xf numFmtId="0" fontId="4" fillId="4" borderId="0" xfId="0" applyFont="1" applyFill="1" applyAlignment="1">
      <alignment horizontal="right" wrapText="1" shrinkToFit="1"/>
    </xf>
    <xf numFmtId="0" fontId="3" fillId="4" borderId="0" xfId="4" applyFont="1" applyFill="1" applyAlignment="1">
      <alignment horizontal="right" wrapText="1" shrinkToFit="1"/>
    </xf>
    <xf numFmtId="0" fontId="3" fillId="3" borderId="0" xfId="4" applyFont="1" applyFill="1" applyAlignment="1">
      <alignment horizontal="right" wrapText="1" shrinkToFit="1"/>
    </xf>
    <xf numFmtId="166" fontId="4" fillId="4" borderId="0" xfId="0" applyNumberFormat="1" applyFont="1" applyFill="1" applyAlignment="1">
      <alignment horizontal="right" wrapText="1" shrinkToFit="1"/>
    </xf>
    <xf numFmtId="0" fontId="13" fillId="3" borderId="0" xfId="0" applyFont="1" applyFill="1"/>
    <xf numFmtId="0" fontId="12" fillId="6" borderId="0" xfId="0" applyFont="1" applyFill="1" applyAlignment="1">
      <alignment horizontal="right" wrapText="1" shrinkToFit="1"/>
    </xf>
    <xf numFmtId="173" fontId="3" fillId="3" borderId="0" xfId="5" applyNumberFormat="1" applyFont="1" applyFill="1" applyAlignment="1">
      <alignment horizontal="right" wrapText="1" shrinkToFit="1"/>
    </xf>
    <xf numFmtId="0" fontId="3" fillId="3" borderId="0" xfId="0" applyFont="1" applyFill="1" applyAlignment="1">
      <alignment wrapText="1"/>
    </xf>
    <xf numFmtId="0" fontId="44" fillId="3" borderId="0" xfId="0" applyFont="1" applyFill="1"/>
    <xf numFmtId="166" fontId="5" fillId="3" borderId="0" xfId="1" applyNumberFormat="1" applyFont="1" applyFill="1" applyAlignment="1">
      <alignment horizontal="right" wrapText="1" shrinkToFit="1"/>
    </xf>
    <xf numFmtId="0" fontId="8" fillId="3" borderId="0" xfId="0" applyFont="1" applyFill="1" applyAlignment="1">
      <alignment horizontal="right" wrapText="1" shrinkToFit="1"/>
    </xf>
    <xf numFmtId="168" fontId="8" fillId="3" borderId="0" xfId="0" applyNumberFormat="1" applyFont="1" applyFill="1" applyAlignment="1">
      <alignment horizontal="right" wrapText="1" shrinkToFit="1"/>
    </xf>
    <xf numFmtId="0" fontId="8" fillId="6" borderId="0" xfId="0" applyFont="1" applyFill="1" applyAlignment="1">
      <alignment horizontal="right" wrapText="1" shrinkToFit="1"/>
    </xf>
    <xf numFmtId="166" fontId="8" fillId="3" borderId="0" xfId="1" applyNumberFormat="1" applyFont="1" applyFill="1" applyAlignment="1">
      <alignment horizontal="right" wrapText="1" shrinkToFit="1"/>
    </xf>
    <xf numFmtId="166" fontId="12" fillId="3" borderId="0" xfId="1" applyNumberFormat="1" applyFont="1" applyFill="1" applyAlignment="1">
      <alignment horizontal="right" wrapText="1" shrinkToFit="1"/>
    </xf>
    <xf numFmtId="0" fontId="3" fillId="3" borderId="0" xfId="0" quotePrefix="1" applyFont="1" applyFill="1" applyAlignment="1">
      <alignment horizontal="left" wrapText="1"/>
    </xf>
    <xf numFmtId="0" fontId="12" fillId="3" borderId="0" xfId="0" applyFont="1" applyFill="1" applyAlignment="1">
      <alignment horizontal="right" wrapText="1" shrinkToFit="1"/>
    </xf>
    <xf numFmtId="0" fontId="3" fillId="6" borderId="4" xfId="0" applyFont="1" applyFill="1" applyBorder="1" applyAlignment="1">
      <alignment horizontal="left" wrapText="1" indent="1"/>
    </xf>
    <xf numFmtId="0" fontId="3" fillId="3" borderId="4" xfId="0" applyFont="1" applyFill="1" applyBorder="1"/>
    <xf numFmtId="174" fontId="12" fillId="6" borderId="4" xfId="0" applyNumberFormat="1" applyFont="1" applyFill="1" applyBorder="1" applyAlignment="1">
      <alignment horizontal="right" vertical="center" wrapText="1" shrinkToFit="1"/>
    </xf>
    <xf numFmtId="174" fontId="8" fillId="6" borderId="4" xfId="0" applyNumberFormat="1" applyFont="1" applyFill="1" applyBorder="1" applyAlignment="1">
      <alignment horizontal="right" vertical="center" wrapText="1" shrinkToFit="1"/>
    </xf>
    <xf numFmtId="9" fontId="3" fillId="3" borderId="0" xfId="2" applyFont="1" applyFill="1"/>
    <xf numFmtId="9" fontId="12" fillId="3" borderId="0" xfId="2" applyFont="1" applyFill="1"/>
    <xf numFmtId="9" fontId="6" fillId="3" borderId="0" xfId="2" applyFont="1" applyFill="1"/>
    <xf numFmtId="9" fontId="3" fillId="4" borderId="0" xfId="2" applyFont="1" applyFill="1"/>
    <xf numFmtId="0" fontId="3" fillId="3" borderId="0" xfId="0" applyFont="1" applyFill="1" applyAlignment="1">
      <alignment horizontal="center"/>
    </xf>
    <xf numFmtId="0" fontId="4" fillId="3" borderId="0" xfId="6" applyFont="1" applyFill="1" applyAlignment="1">
      <alignment vertical="center"/>
    </xf>
    <xf numFmtId="0" fontId="12" fillId="4" borderId="0" xfId="0" applyFont="1" applyFill="1" applyAlignment="1">
      <alignment horizontal="centerContinuous" vertical="center" shrinkToFit="1"/>
    </xf>
    <xf numFmtId="166" fontId="47" fillId="4" borderId="0" xfId="0" applyNumberFormat="1" applyFont="1" applyFill="1" applyAlignment="1">
      <alignment horizontal="centerContinuous" vertical="center" shrinkToFit="1"/>
    </xf>
    <xf numFmtId="0" fontId="12" fillId="4" borderId="0" xfId="0" applyFont="1" applyFill="1" applyAlignment="1">
      <alignment horizontal="center" vertical="center"/>
    </xf>
    <xf numFmtId="167" fontId="4" fillId="4" borderId="0" xfId="1" applyNumberFormat="1" applyFont="1" applyFill="1" applyAlignment="1">
      <alignment horizontal="centerContinuous" vertical="center" shrinkToFit="1"/>
    </xf>
    <xf numFmtId="0" fontId="3" fillId="4" borderId="0" xfId="0" applyFont="1" applyFill="1" applyAlignment="1">
      <alignment vertical="center" shrinkToFit="1"/>
    </xf>
    <xf numFmtId="0" fontId="12" fillId="4" borderId="0" xfId="4" applyFont="1" applyFill="1" applyAlignment="1">
      <alignment horizontal="center" vertical="center"/>
    </xf>
    <xf numFmtId="0" fontId="11" fillId="4" borderId="0" xfId="4" applyFont="1" applyFill="1" applyAlignment="1">
      <alignment horizontal="right" vertical="center" shrinkToFit="1"/>
    </xf>
    <xf numFmtId="0" fontId="13" fillId="4" borderId="0" xfId="0" applyFont="1" applyFill="1" applyAlignment="1">
      <alignment horizontal="right" vertical="center" shrinkToFit="1"/>
    </xf>
    <xf numFmtId="0" fontId="13" fillId="4" borderId="0" xfId="0" quotePrefix="1" applyFont="1" applyFill="1" applyAlignment="1">
      <alignment horizontal="right" vertical="center" shrinkToFit="1"/>
    </xf>
    <xf numFmtId="167" fontId="8" fillId="4" borderId="0" xfId="1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horizontal="right" vertical="center" shrinkToFit="1"/>
    </xf>
    <xf numFmtId="0" fontId="3" fillId="4" borderId="0" xfId="0" applyFont="1" applyFill="1" applyAlignment="1">
      <alignment horizontal="right" vertical="center" shrinkToFit="1"/>
    </xf>
    <xf numFmtId="164" fontId="8" fillId="4" borderId="0" xfId="0" applyNumberFormat="1" applyFont="1" applyFill="1" applyAlignment="1">
      <alignment horizontal="right" vertical="center" wrapText="1" shrinkToFit="1"/>
    </xf>
    <xf numFmtId="0" fontId="3" fillId="0" borderId="4" xfId="0" applyFont="1" applyBorder="1" applyAlignment="1">
      <alignment horizontal="right" vertical="center" shrinkToFit="1"/>
    </xf>
    <xf numFmtId="169" fontId="4" fillId="4" borderId="0" xfId="2" applyNumberFormat="1" applyFont="1" applyFill="1" applyAlignment="1">
      <alignment horizontal="right" vertical="center" wrapText="1" shrinkToFit="1"/>
    </xf>
    <xf numFmtId="0" fontId="5" fillId="3" borderId="0" xfId="0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0" fontId="12" fillId="6" borderId="0" xfId="4" applyFont="1" applyFill="1" applyAlignment="1">
      <alignment horizontal="right" vertical="center" wrapText="1" shrinkToFit="1"/>
    </xf>
    <xf numFmtId="168" fontId="3" fillId="3" borderId="0" xfId="0" applyNumberFormat="1" applyFont="1" applyFill="1" applyAlignment="1">
      <alignment horizontal="right" vertical="center" wrapText="1" shrinkToFit="1"/>
    </xf>
    <xf numFmtId="0" fontId="8" fillId="3" borderId="0" xfId="4" applyFont="1" applyFill="1" applyAlignment="1">
      <alignment horizontal="right" vertical="center" wrapText="1" shrinkToFit="1"/>
    </xf>
    <xf numFmtId="166" fontId="3" fillId="3" borderId="0" xfId="4" applyNumberFormat="1" applyFont="1" applyFill="1" applyAlignment="1">
      <alignment horizontal="right" vertical="center" wrapText="1" shrinkToFit="1"/>
    </xf>
    <xf numFmtId="43" fontId="12" fillId="3" borderId="0" xfId="1" applyFont="1" applyFill="1" applyAlignment="1">
      <alignment horizontal="right" vertical="center" wrapText="1" shrinkToFit="1"/>
    </xf>
    <xf numFmtId="167" fontId="3" fillId="3" borderId="0" xfId="4" applyNumberFormat="1" applyFont="1" applyFill="1" applyAlignment="1">
      <alignment horizontal="right" vertical="center" wrapText="1" shrinkToFit="1"/>
    </xf>
    <xf numFmtId="0" fontId="15" fillId="3" borderId="0" xfId="0" quotePrefix="1" applyFont="1" applyFill="1" applyAlignment="1">
      <alignment horizontal="right" vertical="center" wrapText="1" shrinkToFit="1"/>
    </xf>
    <xf numFmtId="0" fontId="3" fillId="6" borderId="0" xfId="4" applyFont="1" applyFill="1" applyAlignment="1">
      <alignment horizontal="right" vertical="center" wrapText="1" shrinkToFit="1"/>
    </xf>
    <xf numFmtId="167" fontId="3" fillId="6" borderId="0" xfId="4" applyNumberFormat="1" applyFont="1" applyFill="1" applyAlignment="1">
      <alignment horizontal="right" vertical="center" wrapText="1" shrinkToFit="1"/>
    </xf>
    <xf numFmtId="0" fontId="13" fillId="3" borderId="0" xfId="0" applyFont="1" applyFill="1" applyAlignment="1">
      <alignment horizontal="left" vertical="center" wrapText="1"/>
    </xf>
    <xf numFmtId="0" fontId="13" fillId="6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vertical="center"/>
    </xf>
    <xf numFmtId="167" fontId="3" fillId="6" borderId="4" xfId="4" applyNumberFormat="1" applyFont="1" applyFill="1" applyBorder="1" applyAlignment="1">
      <alignment horizontal="right" vertical="center" wrapText="1" shrinkToFit="1"/>
    </xf>
    <xf numFmtId="0" fontId="3" fillId="6" borderId="4" xfId="4" applyFont="1" applyFill="1" applyBorder="1" applyAlignment="1">
      <alignment horizontal="right" vertical="center" wrapText="1" shrinkToFit="1"/>
    </xf>
    <xf numFmtId="0" fontId="4" fillId="3" borderId="0" xfId="6" applyFont="1" applyFill="1" applyAlignment="1">
      <alignment vertical="center" wrapText="1"/>
    </xf>
    <xf numFmtId="0" fontId="4" fillId="3" borderId="0" xfId="6" applyFont="1" applyFill="1" applyAlignment="1">
      <alignment vertical="center" shrinkToFit="1"/>
    </xf>
    <xf numFmtId="0" fontId="20" fillId="4" borderId="0" xfId="0" applyFont="1" applyFill="1" applyAlignment="1">
      <alignment vertical="center" wrapText="1"/>
    </xf>
    <xf numFmtId="0" fontId="20" fillId="4" borderId="0" xfId="0" applyFont="1" applyFill="1" applyAlignment="1">
      <alignment vertical="center" shrinkToFit="1"/>
    </xf>
    <xf numFmtId="0" fontId="3" fillId="4" borderId="0" xfId="0" applyFont="1" applyFill="1" applyAlignment="1">
      <alignment horizontal="center" vertical="center"/>
    </xf>
    <xf numFmtId="166" fontId="4" fillId="3" borderId="0" xfId="1" applyNumberFormat="1" applyFont="1" applyFill="1" applyAlignment="1">
      <alignment horizontal="right" wrapText="1" shrinkToFit="1"/>
    </xf>
    <xf numFmtId="167" fontId="13" fillId="3" borderId="0" xfId="1" applyNumberFormat="1" applyFont="1" applyFill="1" applyAlignment="1">
      <alignment horizontal="right" wrapText="1" shrinkToFit="1"/>
    </xf>
    <xf numFmtId="166" fontId="4" fillId="3" borderId="5" xfId="1" applyNumberFormat="1" applyFont="1" applyFill="1" applyBorder="1" applyAlignment="1">
      <alignment horizontal="right" wrapText="1" shrinkToFit="1"/>
    </xf>
    <xf numFmtId="167" fontId="13" fillId="3" borderId="5" xfId="1" applyNumberFormat="1" applyFont="1" applyFill="1" applyBorder="1" applyAlignment="1">
      <alignment horizontal="right" wrapText="1" shrinkToFit="1"/>
    </xf>
    <xf numFmtId="0" fontId="13" fillId="6" borderId="9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/>
    </xf>
    <xf numFmtId="166" fontId="12" fillId="3" borderId="2" xfId="1" applyNumberFormat="1" applyFont="1" applyFill="1" applyBorder="1" applyAlignment="1">
      <alignment horizontal="right" vertical="center" wrapText="1" shrinkToFit="1"/>
    </xf>
    <xf numFmtId="166" fontId="3" fillId="3" borderId="2" xfId="1" applyNumberFormat="1" applyFont="1" applyFill="1" applyBorder="1" applyAlignment="1">
      <alignment horizontal="right" vertical="center" wrapText="1" shrinkToFit="1"/>
    </xf>
    <xf numFmtId="0" fontId="13" fillId="3" borderId="4" xfId="0" applyFont="1" applyFill="1" applyBorder="1" applyAlignment="1">
      <alignment horizontal="right" vertical="center" wrapText="1" shrinkToFit="1"/>
    </xf>
    <xf numFmtId="0" fontId="13" fillId="3" borderId="9" xfId="0" applyFont="1" applyFill="1" applyBorder="1" applyAlignment="1">
      <alignment vertical="center" wrapText="1"/>
    </xf>
    <xf numFmtId="169" fontId="27" fillId="3" borderId="0" xfId="2" quotePrefix="1" applyNumberFormat="1" applyFont="1" applyFill="1" applyAlignment="1">
      <alignment horizontal="right" vertical="center" wrapText="1" shrinkToFit="1"/>
    </xf>
    <xf numFmtId="9" fontId="27" fillId="3" borderId="0" xfId="2" quotePrefix="1" applyFont="1" applyFill="1" applyAlignment="1">
      <alignment horizontal="right" vertical="center" wrapText="1" shrinkToFit="1"/>
    </xf>
    <xf numFmtId="166" fontId="12" fillId="6" borderId="4" xfId="1" applyNumberFormat="1" applyFont="1" applyFill="1" applyBorder="1" applyAlignment="1">
      <alignment horizontal="right" vertical="center" wrapText="1" shrinkToFit="1"/>
    </xf>
    <xf numFmtId="166" fontId="3" fillId="6" borderId="4" xfId="1" applyNumberFormat="1" applyFont="1" applyFill="1" applyBorder="1" applyAlignment="1">
      <alignment horizontal="right" vertical="center" wrapText="1" shrinkToFit="1"/>
    </xf>
    <xf numFmtId="166" fontId="35" fillId="7" borderId="0" xfId="3" applyNumberFormat="1" applyFont="1" applyFill="1"/>
    <xf numFmtId="166" fontId="31" fillId="3" borderId="7" xfId="1" applyNumberFormat="1" applyFont="1" applyFill="1" applyBorder="1"/>
    <xf numFmtId="170" fontId="3" fillId="4" borderId="0" xfId="1" applyNumberFormat="1" applyFont="1" applyFill="1" applyAlignment="1">
      <alignment horizontal="right" vertical="center" wrapText="1" shrinkToFit="1"/>
    </xf>
    <xf numFmtId="0" fontId="13" fillId="3" borderId="0" xfId="3" applyFont="1" applyFill="1" applyAlignment="1">
      <alignment horizontal="right" wrapText="1" shrinkToFit="1"/>
    </xf>
    <xf numFmtId="0" fontId="3" fillId="3" borderId="2" xfId="3" applyFont="1" applyFill="1" applyBorder="1" applyAlignment="1">
      <alignment horizontal="right" wrapText="1" shrinkToFit="1"/>
    </xf>
    <xf numFmtId="166" fontId="4" fillId="3" borderId="2" xfId="1" applyNumberFormat="1" applyFont="1" applyFill="1" applyBorder="1" applyAlignment="1">
      <alignment horizontal="right" vertical="center" wrapText="1" shrinkToFit="1"/>
    </xf>
    <xf numFmtId="167" fontId="13" fillId="3" borderId="2" xfId="1" applyNumberFormat="1" applyFont="1" applyFill="1" applyBorder="1" applyAlignment="1">
      <alignment horizontal="right" wrapText="1" shrinkToFit="1"/>
    </xf>
    <xf numFmtId="169" fontId="38" fillId="4" borderId="0" xfId="2" applyNumberFormat="1" applyFont="1" applyFill="1"/>
    <xf numFmtId="0" fontId="3" fillId="6" borderId="4" xfId="0" applyFont="1" applyFill="1" applyBorder="1" applyAlignment="1">
      <alignment vertical="center"/>
    </xf>
    <xf numFmtId="166" fontId="26" fillId="4" borderId="0" xfId="3" applyNumberFormat="1" applyFont="1" applyFill="1" applyAlignment="1">
      <alignment horizontal="left"/>
    </xf>
    <xf numFmtId="166" fontId="26" fillId="4" borderId="0" xfId="1" applyNumberFormat="1" applyFont="1" applyFill="1" applyAlignment="1">
      <alignment horizontal="left" vertical="center"/>
    </xf>
    <xf numFmtId="166" fontId="12" fillId="4" borderId="0" xfId="4" applyNumberFormat="1" applyFont="1" applyFill="1" applyAlignment="1">
      <alignment horizontal="right" wrapText="1" shrinkToFit="1"/>
    </xf>
    <xf numFmtId="166" fontId="12" fillId="0" borderId="4" xfId="1" applyNumberFormat="1" applyFont="1" applyBorder="1" applyAlignment="1">
      <alignment horizontal="right" vertical="center" wrapText="1" shrinkToFit="1"/>
    </xf>
    <xf numFmtId="0" fontId="26" fillId="4" borderId="0" xfId="3" applyFont="1" applyFill="1" applyAlignment="1">
      <alignment horizontal="right" wrapText="1" shrinkToFit="1"/>
    </xf>
    <xf numFmtId="166" fontId="26" fillId="4" borderId="0" xfId="3" applyNumberFormat="1" applyFont="1" applyFill="1" applyAlignment="1">
      <alignment horizontal="left" shrinkToFit="1"/>
    </xf>
    <xf numFmtId="0" fontId="26" fillId="4" borderId="0" xfId="3" applyFont="1" applyFill="1" applyAlignment="1">
      <alignment horizontal="left"/>
    </xf>
    <xf numFmtId="166" fontId="28" fillId="3" borderId="0" xfId="3" applyNumberFormat="1" applyFont="1" applyFill="1" applyAlignment="1">
      <alignment horizontal="left" wrapText="1" shrinkToFit="1"/>
    </xf>
    <xf numFmtId="0" fontId="26" fillId="4" borderId="0" xfId="0" applyFont="1" applyFill="1" applyAlignment="1">
      <alignment vertical="center"/>
    </xf>
    <xf numFmtId="0" fontId="26" fillId="4" borderId="0" xfId="0" applyFont="1" applyFill="1"/>
    <xf numFmtId="9" fontId="44" fillId="4" borderId="0" xfId="2" applyFont="1" applyFill="1" applyAlignment="1">
      <alignment vertical="center"/>
    </xf>
    <xf numFmtId="166" fontId="28" fillId="4" borderId="0" xfId="3" applyNumberFormat="1" applyFont="1" applyFill="1" applyAlignment="1">
      <alignment horizontal="left"/>
    </xf>
    <xf numFmtId="166" fontId="26" fillId="4" borderId="0" xfId="3" applyNumberFormat="1" applyFont="1" applyFill="1" applyAlignment="1">
      <alignment horizontal="left" wrapText="1" shrinkToFit="1"/>
    </xf>
    <xf numFmtId="0" fontId="3" fillId="4" borderId="4" xfId="0" applyFont="1" applyFill="1" applyBorder="1" applyAlignment="1">
      <alignment vertical="center" wrapText="1"/>
    </xf>
    <xf numFmtId="169" fontId="3" fillId="6" borderId="4" xfId="2" applyNumberFormat="1" applyFont="1" applyFill="1" applyBorder="1" applyAlignment="1">
      <alignment vertical="center" shrinkToFit="1"/>
    </xf>
    <xf numFmtId="0" fontId="45" fillId="0" borderId="1" xfId="3" applyFont="1" applyBorder="1" applyAlignment="1">
      <alignment horizontal="center" vertical="center" wrapText="1" shrinkToFit="1"/>
    </xf>
    <xf numFmtId="165" fontId="11" fillId="0" borderId="0" xfId="3" quotePrefix="1" applyNumberFormat="1" applyFont="1" applyAlignment="1">
      <alignment horizontal="right" vertical="center" shrinkToFit="1"/>
    </xf>
    <xf numFmtId="0" fontId="13" fillId="6" borderId="0" xfId="3" applyFont="1" applyFill="1" applyAlignment="1">
      <alignment vertical="center" wrapText="1"/>
    </xf>
    <xf numFmtId="0" fontId="13" fillId="4" borderId="0" xfId="3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3" borderId="3" xfId="3" applyFont="1" applyFill="1" applyBorder="1" applyAlignment="1">
      <alignment vertical="center" wrapText="1"/>
    </xf>
    <xf numFmtId="0" fontId="3" fillId="0" borderId="0" xfId="3" applyFont="1" applyFill="1" applyAlignment="1">
      <alignment horizontal="right" wrapText="1" shrinkToFit="1"/>
    </xf>
    <xf numFmtId="167" fontId="13" fillId="0" borderId="0" xfId="1" applyNumberFormat="1" applyFont="1" applyFill="1" applyAlignment="1">
      <alignment horizontal="right" wrapText="1" shrinkToFit="1"/>
    </xf>
    <xf numFmtId="0" fontId="3" fillId="0" borderId="3" xfId="3" applyFont="1" applyFill="1" applyBorder="1" applyAlignment="1">
      <alignment horizontal="right" wrapText="1" shrinkToFit="1"/>
    </xf>
    <xf numFmtId="167" fontId="13" fillId="0" borderId="3" xfId="1" applyNumberFormat="1" applyFont="1" applyFill="1" applyBorder="1" applyAlignment="1">
      <alignment horizontal="right" vertical="center" wrapText="1" shrinkToFit="1"/>
    </xf>
    <xf numFmtId="0" fontId="13" fillId="3" borderId="5" xfId="3" applyFont="1" applyFill="1" applyBorder="1" applyAlignment="1">
      <alignment vertical="center" wrapText="1"/>
    </xf>
    <xf numFmtId="0" fontId="13" fillId="3" borderId="2" xfId="3" applyFont="1" applyFill="1" applyBorder="1" applyAlignment="1">
      <alignment vertical="center" wrapText="1"/>
    </xf>
    <xf numFmtId="0" fontId="13" fillId="6" borderId="3" xfId="3" applyFont="1" applyFill="1" applyBorder="1" applyAlignment="1">
      <alignment vertical="center" wrapText="1"/>
    </xf>
    <xf numFmtId="0" fontId="3" fillId="3" borderId="5" xfId="3" applyFont="1" applyFill="1" applyBorder="1" applyAlignment="1">
      <alignment horizontal="right" wrapText="1" shrinkToFit="1"/>
    </xf>
    <xf numFmtId="166" fontId="3" fillId="6" borderId="7" xfId="3" applyNumberFormat="1" applyFont="1" applyFill="1" applyBorder="1" applyAlignment="1">
      <alignment horizontal="right" wrapText="1" shrinkToFit="1"/>
    </xf>
    <xf numFmtId="0" fontId="49" fillId="5" borderId="0" xfId="0" applyFont="1" applyFill="1" applyAlignment="1">
      <alignment horizontal="center" vertical="center" wrapText="1" shrinkToFit="1"/>
    </xf>
    <xf numFmtId="0" fontId="50" fillId="4" borderId="0" xfId="0" applyFont="1" applyFill="1"/>
    <xf numFmtId="0" fontId="50" fillId="4" borderId="0" xfId="0" applyFont="1" applyFill="1" applyAlignment="1">
      <alignment horizontal="right"/>
    </xf>
    <xf numFmtId="166" fontId="50" fillId="4" borderId="0" xfId="1" applyNumberFormat="1" applyFont="1" applyFill="1" applyAlignment="1">
      <alignment horizontal="center"/>
    </xf>
    <xf numFmtId="166" fontId="51" fillId="4" borderId="0" xfId="1" applyNumberFormat="1" applyFont="1" applyFill="1" applyAlignment="1">
      <alignment horizontal="center"/>
    </xf>
    <xf numFmtId="0" fontId="50" fillId="9" borderId="0" xfId="0" quotePrefix="1" applyFont="1" applyFill="1"/>
    <xf numFmtId="166" fontId="50" fillId="0" borderId="0" xfId="1" applyNumberFormat="1" applyFont="1" applyFill="1" applyAlignment="1">
      <alignment horizontal="right"/>
    </xf>
    <xf numFmtId="166" fontId="50" fillId="3" borderId="7" xfId="1" applyNumberFormat="1" applyFont="1" applyFill="1" applyBorder="1"/>
    <xf numFmtId="166" fontId="50" fillId="3" borderId="0" xfId="1" applyNumberFormat="1" applyFont="1" applyFill="1" applyBorder="1"/>
    <xf numFmtId="166" fontId="50" fillId="3" borderId="5" xfId="1" applyNumberFormat="1" applyFont="1" applyFill="1" applyBorder="1"/>
    <xf numFmtId="0" fontId="52" fillId="0" borderId="0" xfId="0" applyFont="1" applyAlignment="1">
      <alignment horizontal="center"/>
    </xf>
    <xf numFmtId="0" fontId="53" fillId="4" borderId="0" xfId="0" applyFont="1" applyFill="1"/>
    <xf numFmtId="0" fontId="53" fillId="4" borderId="0" xfId="0" applyFont="1" applyFill="1" applyAlignment="1">
      <alignment horizontal="center"/>
    </xf>
    <xf numFmtId="0" fontId="53" fillId="4" borderId="0" xfId="0" applyFont="1" applyFill="1" applyAlignment="1">
      <alignment horizontal="centerContinuous"/>
    </xf>
    <xf numFmtId="0" fontId="52" fillId="0" borderId="0" xfId="0" applyFont="1" applyAlignment="1"/>
    <xf numFmtId="0" fontId="50" fillId="4" borderId="10" xfId="0" applyFont="1" applyFill="1" applyBorder="1"/>
    <xf numFmtId="167" fontId="50" fillId="4" borderId="7" xfId="1" applyNumberFormat="1" applyFont="1" applyFill="1" applyBorder="1" applyAlignment="1">
      <alignment horizontal="right"/>
    </xf>
    <xf numFmtId="0" fontId="50" fillId="4" borderId="7" xfId="0" applyFont="1" applyFill="1" applyBorder="1"/>
    <xf numFmtId="167" fontId="50" fillId="4" borderId="11" xfId="1" applyNumberFormat="1" applyFont="1" applyFill="1" applyBorder="1" applyAlignment="1">
      <alignment horizontal="right"/>
    </xf>
    <xf numFmtId="0" fontId="50" fillId="4" borderId="12" xfId="0" applyFont="1" applyFill="1" applyBorder="1"/>
    <xf numFmtId="167" fontId="50" fillId="4" borderId="0" xfId="1" applyNumberFormat="1" applyFont="1" applyFill="1" applyBorder="1" applyAlignment="1">
      <alignment horizontal="right"/>
    </xf>
    <xf numFmtId="167" fontId="50" fillId="4" borderId="13" xfId="1" applyNumberFormat="1" applyFont="1" applyFill="1" applyBorder="1" applyAlignment="1">
      <alignment horizontal="right"/>
    </xf>
    <xf numFmtId="0" fontId="50" fillId="4" borderId="0" xfId="0" applyFont="1" applyFill="1" applyBorder="1"/>
    <xf numFmtId="0" fontId="50" fillId="4" borderId="13" xfId="0" applyFont="1" applyFill="1" applyBorder="1"/>
    <xf numFmtId="0" fontId="50" fillId="4" borderId="14" xfId="0" applyFont="1" applyFill="1" applyBorder="1"/>
    <xf numFmtId="167" fontId="50" fillId="4" borderId="5" xfId="1" applyNumberFormat="1" applyFont="1" applyFill="1" applyBorder="1" applyAlignment="1">
      <alignment horizontal="right"/>
    </xf>
    <xf numFmtId="167" fontId="50" fillId="4" borderId="15" xfId="1" applyNumberFormat="1" applyFont="1" applyFill="1" applyBorder="1" applyAlignment="1">
      <alignment horizontal="right"/>
    </xf>
    <xf numFmtId="0" fontId="50" fillId="3" borderId="0" xfId="0" applyFont="1" applyFill="1" applyBorder="1"/>
    <xf numFmtId="166" fontId="50" fillId="4" borderId="0" xfId="0" applyNumberFormat="1" applyFont="1" applyFill="1"/>
    <xf numFmtId="169" fontId="50" fillId="3" borderId="0" xfId="2" applyNumberFormat="1" applyFont="1" applyFill="1" applyBorder="1"/>
    <xf numFmtId="0" fontId="50" fillId="3" borderId="5" xfId="0" applyFont="1" applyFill="1" applyBorder="1"/>
    <xf numFmtId="169" fontId="50" fillId="3" borderId="5" xfId="2" applyNumberFormat="1" applyFont="1" applyFill="1" applyBorder="1"/>
    <xf numFmtId="0" fontId="50" fillId="3" borderId="0" xfId="0" applyFont="1" applyFill="1"/>
    <xf numFmtId="166" fontId="50" fillId="3" borderId="0" xfId="0" applyNumberFormat="1" applyFont="1" applyFill="1"/>
    <xf numFmtId="169" fontId="50" fillId="3" borderId="0" xfId="2" applyNumberFormat="1" applyFont="1" applyFill="1"/>
    <xf numFmtId="166" fontId="50" fillId="8" borderId="0" xfId="0" applyNumberFormat="1" applyFont="1" applyFill="1"/>
    <xf numFmtId="10" fontId="3" fillId="6" borderId="4" xfId="2" applyNumberFormat="1" applyFont="1" applyFill="1" applyBorder="1" applyAlignment="1">
      <alignment horizontal="right" vertical="center" wrapText="1" shrinkToFit="1"/>
    </xf>
    <xf numFmtId="43" fontId="3" fillId="6" borderId="4" xfId="1" applyFont="1" applyFill="1" applyBorder="1" applyAlignment="1">
      <alignment horizontal="right" vertical="center" wrapText="1" shrinkToFit="1"/>
    </xf>
    <xf numFmtId="171" fontId="3" fillId="6" borderId="4" xfId="1" applyNumberFormat="1" applyFont="1" applyFill="1" applyBorder="1" applyAlignment="1">
      <alignment horizontal="right" vertical="center" wrapText="1" shrinkToFit="1"/>
    </xf>
    <xf numFmtId="166" fontId="12" fillId="0" borderId="4" xfId="1" applyNumberFormat="1" applyFont="1" applyFill="1" applyBorder="1" applyAlignment="1">
      <alignment horizontal="right" vertical="center" wrapText="1" shrinkToFit="1"/>
    </xf>
    <xf numFmtId="166" fontId="12" fillId="3" borderId="3" xfId="1" applyNumberFormat="1" applyFont="1" applyFill="1" applyBorder="1" applyAlignment="1">
      <alignment horizontal="right" vertical="center" wrapText="1" shrinkToFit="1"/>
    </xf>
    <xf numFmtId="0" fontId="32" fillId="4" borderId="8" xfId="0" applyFont="1" applyFill="1" applyBorder="1" applyAlignment="1">
      <alignment horizontal="center" vertical="center"/>
    </xf>
    <xf numFmtId="0" fontId="32" fillId="4" borderId="8" xfId="0" applyFont="1" applyFill="1" applyBorder="1" applyAlignment="1">
      <alignment horizontal="center" vertical="center" wrapText="1"/>
    </xf>
    <xf numFmtId="166" fontId="12" fillId="4" borderId="2" xfId="1" applyNumberFormat="1" applyFont="1" applyFill="1" applyBorder="1" applyAlignment="1">
      <alignment horizontal="right" wrapText="1" shrinkToFit="1"/>
    </xf>
    <xf numFmtId="43" fontId="3" fillId="4" borderId="0" xfId="0" applyNumberFormat="1" applyFont="1" applyFill="1" applyAlignment="1">
      <alignment vertical="center"/>
    </xf>
    <xf numFmtId="166" fontId="26" fillId="3" borderId="0" xfId="1" applyNumberFormat="1" applyFont="1" applyFill="1" applyAlignment="1">
      <alignment horizontal="right" vertical="center" wrapText="1" shrinkToFit="1"/>
    </xf>
    <xf numFmtId="0" fontId="13" fillId="6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/>
    </xf>
    <xf numFmtId="0" fontId="3" fillId="0" borderId="0" xfId="4" applyFont="1" applyFill="1" applyAlignment="1">
      <alignment horizontal="right" vertical="center" wrapText="1" shrinkToFit="1"/>
    </xf>
    <xf numFmtId="37" fontId="3" fillId="0" borderId="0" xfId="0" applyNumberFormat="1" applyFont="1" applyFill="1" applyAlignment="1">
      <alignment horizontal="right" vertical="center" wrapText="1" shrinkToFit="1"/>
    </xf>
    <xf numFmtId="0" fontId="3" fillId="0" borderId="0" xfId="0" applyFont="1" applyFill="1" applyAlignment="1">
      <alignment horizontal="right" vertical="center" wrapText="1" shrinkToFit="1"/>
    </xf>
    <xf numFmtId="173" fontId="3" fillId="0" borderId="0" xfId="5" applyNumberFormat="1" applyFont="1" applyFill="1" applyAlignment="1">
      <alignment horizontal="right" vertical="center" wrapText="1" shrinkToFit="1"/>
    </xf>
    <xf numFmtId="0" fontId="4" fillId="0" borderId="0" xfId="0" applyFont="1" applyFill="1" applyAlignment="1">
      <alignment wrapText="1"/>
    </xf>
    <xf numFmtId="0" fontId="13" fillId="0" borderId="0" xfId="0" applyFont="1" applyFill="1"/>
    <xf numFmtId="37" fontId="5" fillId="0" borderId="0" xfId="0" applyNumberFormat="1" applyFont="1" applyFill="1" applyAlignment="1">
      <alignment horizontal="right" wrapText="1" shrinkToFit="1"/>
    </xf>
    <xf numFmtId="0" fontId="5" fillId="0" borderId="0" xfId="0" applyFont="1" applyFill="1" applyAlignment="1">
      <alignment horizontal="right" wrapText="1" shrinkToFit="1"/>
    </xf>
    <xf numFmtId="167" fontId="5" fillId="0" borderId="0" xfId="1" applyNumberFormat="1" applyFont="1" applyFill="1" applyAlignment="1">
      <alignment horizontal="right" wrapText="1" shrinkToFit="1"/>
    </xf>
    <xf numFmtId="173" fontId="3" fillId="0" borderId="0" xfId="5" applyNumberFormat="1" applyFont="1" applyFill="1" applyAlignment="1">
      <alignment horizontal="right" wrapText="1" shrinkToFit="1"/>
    </xf>
    <xf numFmtId="37" fontId="12" fillId="0" borderId="0" xfId="0" applyNumberFormat="1" applyFont="1" applyFill="1" applyAlignment="1">
      <alignment horizontal="right" vertical="center" wrapText="1" shrinkToFit="1"/>
    </xf>
    <xf numFmtId="0" fontId="12" fillId="0" borderId="0" xfId="0" applyFont="1" applyFill="1" applyAlignment="1">
      <alignment horizontal="right" wrapText="1" shrinkToFit="1"/>
    </xf>
    <xf numFmtId="168" fontId="3" fillId="3" borderId="0" xfId="0" applyNumberFormat="1" applyFont="1" applyFill="1" applyAlignment="1">
      <alignment horizontal="right" wrapText="1" shrinkToFit="1"/>
    </xf>
    <xf numFmtId="0" fontId="3" fillId="6" borderId="0" xfId="0" applyFont="1" applyFill="1" applyAlignment="1">
      <alignment horizontal="right" wrapText="1" shrinkToFit="1"/>
    </xf>
    <xf numFmtId="43" fontId="3" fillId="3" borderId="0" xfId="1" applyFont="1" applyFill="1" applyAlignment="1">
      <alignment horizontal="right" wrapText="1" shrinkToFit="1"/>
    </xf>
    <xf numFmtId="175" fontId="3" fillId="3" borderId="0" xfId="0" applyNumberFormat="1" applyFont="1" applyFill="1"/>
    <xf numFmtId="0" fontId="13" fillId="6" borderId="4" xfId="3" applyFont="1" applyFill="1" applyBorder="1" applyAlignment="1">
      <alignment vertical="center" wrapText="1"/>
    </xf>
    <xf numFmtId="166" fontId="12" fillId="6" borderId="18" xfId="1" applyNumberFormat="1" applyFont="1" applyFill="1" applyBorder="1" applyAlignment="1">
      <alignment horizontal="right" vertical="center" wrapText="1" shrinkToFit="1"/>
    </xf>
    <xf numFmtId="9" fontId="27" fillId="6" borderId="18" xfId="2" quotePrefix="1" applyFont="1" applyFill="1" applyBorder="1" applyAlignment="1">
      <alignment horizontal="right" vertical="center" wrapText="1" shrinkToFit="1"/>
    </xf>
    <xf numFmtId="167" fontId="3" fillId="6" borderId="18" xfId="1" applyNumberFormat="1" applyFont="1" applyFill="1" applyBorder="1" applyAlignment="1">
      <alignment horizontal="right" vertical="center" wrapText="1" shrinkToFit="1"/>
    </xf>
    <xf numFmtId="169" fontId="27" fillId="6" borderId="18" xfId="2" quotePrefix="1" applyNumberFormat="1" applyFont="1" applyFill="1" applyBorder="1" applyAlignment="1">
      <alignment horizontal="right" vertical="center" wrapText="1" shrinkToFit="1"/>
    </xf>
    <xf numFmtId="168" fontId="3" fillId="6" borderId="9" xfId="0" applyNumberFormat="1" applyFont="1" applyFill="1" applyBorder="1" applyAlignment="1">
      <alignment horizontal="right" vertical="center" wrapText="1" shrinkToFit="1"/>
    </xf>
    <xf numFmtId="166" fontId="12" fillId="6" borderId="9" xfId="1" applyNumberFormat="1" applyFont="1" applyFill="1" applyBorder="1" applyAlignment="1">
      <alignment horizontal="right" vertical="center" wrapText="1" shrinkToFit="1"/>
    </xf>
    <xf numFmtId="167" fontId="3" fillId="6" borderId="9" xfId="1" applyNumberFormat="1" applyFont="1" applyFill="1" applyBorder="1" applyAlignment="1">
      <alignment horizontal="right" vertical="center" wrapText="1" shrinkToFit="1"/>
    </xf>
    <xf numFmtId="166" fontId="3" fillId="0" borderId="4" xfId="1" applyNumberFormat="1" applyFont="1" applyFill="1" applyBorder="1" applyAlignment="1">
      <alignment horizontal="right" vertical="center" wrapText="1" shrinkToFit="1"/>
    </xf>
    <xf numFmtId="167" fontId="3" fillId="0" borderId="4" xfId="1" applyNumberFormat="1" applyFont="1" applyBorder="1" applyAlignment="1">
      <alignment horizontal="right" vertical="center" wrapText="1" shrinkToFit="1"/>
    </xf>
    <xf numFmtId="167" fontId="3" fillId="0" borderId="4" xfId="1" applyNumberFormat="1" applyFont="1" applyFill="1" applyBorder="1" applyAlignment="1">
      <alignment horizontal="right" vertical="center" wrapText="1" shrinkToFit="1"/>
    </xf>
    <xf numFmtId="0" fontId="3" fillId="6" borderId="5" xfId="0" applyFont="1" applyFill="1" applyBorder="1" applyAlignment="1">
      <alignment horizontal="left" vertical="center" indent="1"/>
    </xf>
    <xf numFmtId="0" fontId="3" fillId="4" borderId="5" xfId="0" applyFont="1" applyFill="1" applyBorder="1" applyAlignment="1">
      <alignment vertical="center" wrapText="1"/>
    </xf>
    <xf numFmtId="169" fontId="3" fillId="6" borderId="5" xfId="2" applyNumberFormat="1" applyFont="1" applyFill="1" applyBorder="1" applyAlignment="1">
      <alignment horizontal="right" wrapText="1" shrinkToFit="1"/>
    </xf>
    <xf numFmtId="0" fontId="22" fillId="4" borderId="0" xfId="4" applyFont="1" applyFill="1" applyAlignment="1">
      <alignment vertical="center" wrapText="1"/>
    </xf>
    <xf numFmtId="166" fontId="3" fillId="3" borderId="0" xfId="0" applyNumberFormat="1" applyFont="1" applyFill="1" applyAlignment="1">
      <alignment vertical="center"/>
    </xf>
    <xf numFmtId="166" fontId="12" fillId="0" borderId="2" xfId="1" applyNumberFormat="1" applyFont="1" applyBorder="1" applyAlignment="1">
      <alignment horizontal="right" vertical="center" wrapText="1" shrinkToFit="1"/>
    </xf>
    <xf numFmtId="0" fontId="8" fillId="0" borderId="4" xfId="0" applyFont="1" applyBorder="1" applyAlignment="1">
      <alignment horizontal="right" vertical="center" wrapText="1" shrinkToFit="1"/>
    </xf>
    <xf numFmtId="0" fontId="8" fillId="3" borderId="4" xfId="0" applyFont="1" applyFill="1" applyBorder="1" applyAlignment="1">
      <alignment horizontal="right" vertical="center" wrapText="1" shrinkToFit="1"/>
    </xf>
    <xf numFmtId="167" fontId="8" fillId="3" borderId="4" xfId="1" applyNumberFormat="1" applyFont="1" applyFill="1" applyBorder="1" applyAlignment="1">
      <alignment horizontal="right" vertical="center" wrapText="1" shrinkToFit="1"/>
    </xf>
    <xf numFmtId="166" fontId="3" fillId="6" borderId="0" xfId="1" applyNumberFormat="1" applyFont="1" applyFill="1" applyAlignment="1">
      <alignment horizontal="right" vertical="center" wrapText="1" shrinkToFit="1"/>
    </xf>
    <xf numFmtId="166" fontId="12" fillId="7" borderId="4" xfId="1" applyNumberFormat="1" applyFont="1" applyFill="1" applyBorder="1" applyAlignment="1">
      <alignment horizontal="right" vertical="center" wrapText="1" shrinkToFit="1"/>
    </xf>
    <xf numFmtId="0" fontId="3" fillId="3" borderId="4" xfId="0" applyFont="1" applyFill="1" applyBorder="1" applyAlignment="1">
      <alignment horizontal="left" vertical="center" wrapText="1" shrinkToFit="1"/>
    </xf>
    <xf numFmtId="0" fontId="20" fillId="4" borderId="0" xfId="3" applyFont="1" applyFill="1" applyAlignment="1">
      <alignment horizontal="left" wrapText="1"/>
    </xf>
    <xf numFmtId="0" fontId="1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/>
    </xf>
    <xf numFmtId="17" fontId="11" fillId="4" borderId="2" xfId="0" applyNumberFormat="1" applyFont="1" applyFill="1" applyBorder="1" applyAlignment="1">
      <alignment horizontal="center" wrapText="1" shrinkToFit="1"/>
    </xf>
    <xf numFmtId="0" fontId="20" fillId="4" borderId="0" xfId="3" applyFont="1" applyFill="1" applyAlignment="1">
      <alignment horizontal="left"/>
    </xf>
    <xf numFmtId="0" fontId="30" fillId="4" borderId="0" xfId="3" applyFont="1" applyFill="1" applyAlignment="1">
      <alignment horizontal="center"/>
    </xf>
    <xf numFmtId="0" fontId="33" fillId="4" borderId="0" xfId="3" applyFont="1" applyFill="1" applyAlignment="1">
      <alignment horizontal="center" wrapText="1"/>
    </xf>
    <xf numFmtId="0" fontId="33" fillId="0" borderId="0" xfId="3" applyFont="1" applyAlignment="1">
      <alignment horizontal="center"/>
    </xf>
    <xf numFmtId="0" fontId="34" fillId="4" borderId="0" xfId="3" applyFont="1" applyFill="1" applyAlignment="1">
      <alignment horizontal="center"/>
    </xf>
    <xf numFmtId="0" fontId="48" fillId="4" borderId="0" xfId="4" applyFont="1" applyFill="1" applyAlignment="1">
      <alignment horizontal="center"/>
    </xf>
    <xf numFmtId="0" fontId="35" fillId="4" borderId="0" xfId="4" applyFont="1" applyFill="1" applyAlignment="1">
      <alignment horizontal="center"/>
    </xf>
    <xf numFmtId="0" fontId="49" fillId="5" borderId="0" xfId="0" applyFont="1" applyFill="1" applyAlignment="1">
      <alignment horizontal="center" vertical="center" wrapText="1" shrinkToFit="1"/>
    </xf>
    <xf numFmtId="0" fontId="49" fillId="5" borderId="16" xfId="0" applyFont="1" applyFill="1" applyBorder="1" applyAlignment="1">
      <alignment horizontal="center" vertical="center" wrapText="1" shrinkToFit="1"/>
    </xf>
    <xf numFmtId="0" fontId="49" fillId="5" borderId="8" xfId="0" applyFont="1" applyFill="1" applyBorder="1" applyAlignment="1">
      <alignment horizontal="center" vertical="center" wrapText="1" shrinkToFit="1"/>
    </xf>
    <xf numFmtId="0" fontId="49" fillId="5" borderId="17" xfId="0" applyFont="1" applyFill="1" applyBorder="1" applyAlignment="1">
      <alignment horizontal="center" vertical="center" wrapText="1" shrinkToFit="1"/>
    </xf>
    <xf numFmtId="0" fontId="50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 vertical="center" wrapText="1" shrinkToFit="1"/>
    </xf>
    <xf numFmtId="0" fontId="22" fillId="4" borderId="0" xfId="4" applyFont="1" applyFill="1" applyBorder="1" applyAlignment="1">
      <alignment horizontal="left" vertical="center" wrapText="1"/>
    </xf>
    <xf numFmtId="0" fontId="21" fillId="4" borderId="0" xfId="0" applyFont="1" applyFill="1" applyAlignment="1">
      <alignment horizontal="left" vertical="center" wrapText="1"/>
    </xf>
    <xf numFmtId="0" fontId="22" fillId="4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0" fontId="22" fillId="4" borderId="0" xfId="4" applyFont="1" applyFill="1" applyAlignment="1">
      <alignment horizontal="left" vertical="center" wrapText="1"/>
    </xf>
    <xf numFmtId="0" fontId="20" fillId="4" borderId="0" xfId="0" applyFont="1" applyFill="1" applyAlignment="1">
      <alignment horizontal="left" wrapText="1"/>
    </xf>
    <xf numFmtId="0" fontId="22" fillId="4" borderId="0" xfId="4" applyFont="1" applyFill="1" applyAlignment="1">
      <alignment horizontal="left" vertical="top" wrapText="1"/>
    </xf>
    <xf numFmtId="0" fontId="5" fillId="5" borderId="0" xfId="4" applyFont="1" applyFill="1" applyAlignment="1">
      <alignment horizontal="center" vertical="center" wrapText="1" shrinkToFit="1"/>
    </xf>
    <xf numFmtId="0" fontId="20" fillId="4" borderId="0" xfId="0" applyFont="1" applyFill="1" applyAlignment="1">
      <alignment horizontal="left" vertical="center" wrapText="1"/>
    </xf>
    <xf numFmtId="0" fontId="5" fillId="5" borderId="0" xfId="4" applyFont="1" applyFill="1" applyAlignment="1">
      <alignment horizontal="center" vertical="center" shrinkToFit="1"/>
    </xf>
    <xf numFmtId="0" fontId="11" fillId="6" borderId="0" xfId="0" applyFont="1" applyFill="1" applyAlignment="1">
      <alignment horizontal="center" vertical="center" wrapText="1" shrinkToFit="1"/>
    </xf>
    <xf numFmtId="0" fontId="21" fillId="4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0" xfId="3" applyFont="1" applyFill="1" applyAlignment="1">
      <alignment horizontal="center" vertical="center"/>
    </xf>
    <xf numFmtId="14" fontId="45" fillId="0" borderId="1" xfId="3" quotePrefix="1" applyNumberFormat="1" applyFont="1" applyBorder="1" applyAlignment="1">
      <alignment horizontal="center" vertical="center" wrapText="1" shrinkToFit="1"/>
    </xf>
    <xf numFmtId="14" fontId="45" fillId="0" borderId="1" xfId="3" applyNumberFormat="1" applyFont="1" applyBorder="1" applyAlignment="1">
      <alignment horizontal="center" vertical="center" wrapText="1" shrinkToFit="1"/>
    </xf>
    <xf numFmtId="0" fontId="3" fillId="0" borderId="0" xfId="0" applyFont="1" applyFill="1" applyAlignment="1">
      <alignment vertical="center"/>
    </xf>
    <xf numFmtId="0" fontId="25" fillId="0" borderId="0" xfId="0" applyFont="1" applyFill="1" applyAlignment="1">
      <alignment horizontal="right" vertical="center"/>
    </xf>
    <xf numFmtId="166" fontId="3" fillId="0" borderId="0" xfId="0" applyNumberFormat="1" applyFont="1" applyFill="1" applyAlignment="1">
      <alignment vertical="center"/>
    </xf>
  </cellXfs>
  <cellStyles count="8">
    <cellStyle name="Comma" xfId="1" builtinId="3"/>
    <cellStyle name="Comma_IV-trim  2002" xfId="5" xr:uid="{00000000-0005-0000-0000-000001000000}"/>
    <cellStyle name="Normal" xfId="0" builtinId="0"/>
    <cellStyle name="Normal 2" xfId="3" xr:uid="{00000000-0005-0000-0000-000003000000}"/>
    <cellStyle name="Normal 3" xfId="6" xr:uid="{00000000-0005-0000-0000-000004000000}"/>
    <cellStyle name="Normal_IV-trim  2002" xfId="4" xr:uid="{00000000-0005-0000-0000-000006000000}"/>
    <cellStyle name="Percent" xfId="2" builtinId="5"/>
    <cellStyle name="Percent 2" xfId="7" xr:uid="{00000000-0005-0000-0000-000008000000}"/>
  </cellStyles>
  <dxfs count="0"/>
  <tableStyles count="0" defaultTableStyle="TableStyleMedium2" defaultPivotStyle="PivotStyleLight16"/>
  <colors>
    <mruColors>
      <color rgb="FFE8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1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18</xdr:row>
          <xdr:rowOff>0</xdr:rowOff>
        </xdr:from>
        <xdr:to>
          <xdr:col>4</xdr:col>
          <xdr:colOff>0</xdr:colOff>
          <xdr:row>18</xdr:row>
          <xdr:rowOff>50800</xdr:rowOff>
        </xdr:to>
        <xdr:sp macro="" textlink="">
          <xdr:nvSpPr>
            <xdr:cNvPr id="45057" name="Object 1" hidden="1">
              <a:extLst>
                <a:ext uri="{63B3BB69-23CF-44E3-9099-C40C66FF867C}">
                  <a14:compatExt spid="_x0000_s45057"/>
                </a:ext>
                <a:ext uri="{FF2B5EF4-FFF2-40B4-BE49-F238E27FC236}">
                  <a16:creationId xmlns:a16="http://schemas.microsoft.com/office/drawing/2014/main" id="{00000000-0008-0000-0B00-000001B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25</xdr:row>
          <xdr:rowOff>0</xdr:rowOff>
        </xdr:from>
        <xdr:to>
          <xdr:col>4</xdr:col>
          <xdr:colOff>0</xdr:colOff>
          <xdr:row>25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200025</xdr:rowOff>
    </xdr:from>
    <xdr:to>
      <xdr:col>18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123825</xdr:rowOff>
    </xdr:from>
    <xdr:to>
      <xdr:col>18</xdr:col>
      <xdr:colOff>0</xdr:colOff>
      <xdr:row>2</xdr:row>
      <xdr:rowOff>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7" name="Picture 1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200025</xdr:rowOff>
    </xdr:from>
    <xdr:to>
      <xdr:col>18</xdr:col>
      <xdr:colOff>0</xdr:colOff>
      <xdr:row>2</xdr:row>
      <xdr:rowOff>0</xdr:rowOff>
    </xdr:to>
    <xdr:pic>
      <xdr:nvPicPr>
        <xdr:cNvPr id="8" name="Picture 1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9" name="Picture 1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190500</xdr:rowOff>
    </xdr:from>
    <xdr:to>
      <xdr:col>18</xdr:col>
      <xdr:colOff>0</xdr:colOff>
      <xdr:row>2</xdr:row>
      <xdr:rowOff>0</xdr:rowOff>
    </xdr:to>
    <xdr:pic>
      <xdr:nvPicPr>
        <xdr:cNvPr id="10" name="Picture 1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0</xdr:row>
      <xdr:rowOff>123825</xdr:rowOff>
    </xdr:from>
    <xdr:to>
      <xdr:col>18</xdr:col>
      <xdr:colOff>0</xdr:colOff>
      <xdr:row>2</xdr:row>
      <xdr:rowOff>0</xdr:rowOff>
    </xdr:to>
    <xdr:pic>
      <xdr:nvPicPr>
        <xdr:cNvPr id="11" name="Picture 2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020800" y="12382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58</xdr:row>
          <xdr:rowOff>12700</xdr:rowOff>
        </xdr:from>
        <xdr:to>
          <xdr:col>5</xdr:col>
          <xdr:colOff>0</xdr:colOff>
          <xdr:row>59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1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1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</xdr:row>
          <xdr:rowOff>0</xdr:rowOff>
        </xdr:from>
        <xdr:to>
          <xdr:col>6</xdr:col>
          <xdr:colOff>0</xdr:colOff>
          <xdr:row>40</xdr:row>
          <xdr:rowOff>0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0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34</xdr:row>
          <xdr:rowOff>0</xdr:rowOff>
        </xdr:from>
        <xdr:to>
          <xdr:col>4</xdr:col>
          <xdr:colOff>0</xdr:colOff>
          <xdr:row>34</xdr:row>
          <xdr:rowOff>50800</xdr:rowOff>
        </xdr:to>
        <xdr:sp macro="" textlink="">
          <xdr:nvSpPr>
            <xdr:cNvPr id="27650" name="Object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06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33</xdr:row>
          <xdr:rowOff>0</xdr:rowOff>
        </xdr:from>
        <xdr:to>
          <xdr:col>4</xdr:col>
          <xdr:colOff>0</xdr:colOff>
          <xdr:row>33</xdr:row>
          <xdr:rowOff>50800</xdr:rowOff>
        </xdr:to>
        <xdr:sp macro="" textlink="">
          <xdr:nvSpPr>
            <xdr:cNvPr id="27651" name="Object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06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6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2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7.bin"/><Relationship Id="rId4" Type="http://schemas.openxmlformats.org/officeDocument/2006/relationships/vmlDrawing" Target="../drawings/vmlDrawing6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5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3.bin"/><Relationship Id="rId4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7" Type="http://schemas.openxmlformats.org/officeDocument/2006/relationships/oleObject" Target="../embeddings/oleObject5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6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4.bin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4.9989318521683403E-2"/>
    <pageSetUpPr fitToPage="1"/>
  </sheetPr>
  <dimension ref="A1:F59"/>
  <sheetViews>
    <sheetView showGridLines="0" view="pageBreakPreview" zoomScale="70" zoomScaleSheetLayoutView="70" workbookViewId="0">
      <selection activeCell="F28" sqref="F28"/>
    </sheetView>
  </sheetViews>
  <sheetFormatPr defaultColWidth="9.81640625" defaultRowHeight="15.5" outlineLevelRow="1" x14ac:dyDescent="0.35"/>
  <cols>
    <col min="1" max="1" width="49.26953125" style="169" customWidth="1"/>
    <col min="2" max="2" width="1.453125" style="169" customWidth="1"/>
    <col min="3" max="3" width="10.7265625" style="169" customWidth="1"/>
    <col min="4" max="4" width="8.54296875" style="169" customWidth="1"/>
    <col min="5" max="5" width="10.7265625" style="169" customWidth="1"/>
    <col min="6" max="6" width="15.1796875" style="169" customWidth="1"/>
    <col min="7" max="16384" width="9.81640625" style="169"/>
  </cols>
  <sheetData>
    <row r="1" spans="1:6" ht="36" customHeight="1" x14ac:dyDescent="0.4">
      <c r="A1" s="590" t="s">
        <v>0</v>
      </c>
      <c r="B1" s="590"/>
      <c r="C1" s="590"/>
      <c r="D1" s="590"/>
      <c r="E1" s="590"/>
    </row>
    <row r="2" spans="1:6" ht="15" customHeight="1" x14ac:dyDescent="0.4">
      <c r="A2" s="591" t="s">
        <v>40</v>
      </c>
      <c r="B2" s="591"/>
      <c r="C2" s="591"/>
      <c r="D2" s="591"/>
      <c r="E2" s="591"/>
      <c r="F2" s="170"/>
    </row>
    <row r="3" spans="1:6" ht="15" customHeight="1" x14ac:dyDescent="0.4">
      <c r="A3" s="592" t="s">
        <v>72</v>
      </c>
      <c r="B3" s="592"/>
      <c r="C3" s="592"/>
      <c r="D3" s="592"/>
      <c r="E3" s="592"/>
      <c r="F3" s="170"/>
    </row>
    <row r="4" spans="1:6" ht="18" x14ac:dyDescent="0.4">
      <c r="A4" s="593"/>
      <c r="B4" s="593"/>
      <c r="C4" s="593"/>
      <c r="D4" s="593"/>
      <c r="E4" s="593"/>
      <c r="F4" s="170"/>
    </row>
    <row r="5" spans="1:6" x14ac:dyDescent="0.35">
      <c r="A5" s="171"/>
      <c r="B5" s="171"/>
      <c r="C5" s="171"/>
      <c r="D5" s="171"/>
      <c r="E5" s="171"/>
      <c r="F5" s="171"/>
    </row>
    <row r="6" spans="1:6" ht="19.5" x14ac:dyDescent="0.45">
      <c r="A6" s="172"/>
      <c r="B6" s="172"/>
      <c r="C6" s="594">
        <v>2020</v>
      </c>
      <c r="D6" s="594"/>
      <c r="E6" s="594"/>
    </row>
    <row r="7" spans="1:6" ht="15.75" hidden="1" customHeight="1" x14ac:dyDescent="0.35">
      <c r="A7" s="172"/>
      <c r="B7" s="172"/>
      <c r="C7" s="173"/>
      <c r="D7" s="173"/>
      <c r="E7" s="173"/>
    </row>
    <row r="8" spans="1:6" ht="31" x14ac:dyDescent="0.35">
      <c r="A8" s="174"/>
      <c r="B8" s="175"/>
      <c r="C8" s="176" t="s">
        <v>167</v>
      </c>
      <c r="D8" s="537" t="s">
        <v>73</v>
      </c>
      <c r="E8" s="176" t="s">
        <v>168</v>
      </c>
      <c r="F8" s="177"/>
    </row>
    <row r="9" spans="1:6" x14ac:dyDescent="0.35">
      <c r="A9" s="178" t="s">
        <v>74</v>
      </c>
      <c r="B9" s="178"/>
      <c r="C9" s="179">
        <v>151542</v>
      </c>
      <c r="D9" s="179"/>
      <c r="E9" s="179">
        <f t="shared" ref="E9:E30" si="0">+C9+D9</f>
        <v>151542</v>
      </c>
    </row>
    <row r="10" spans="1:6" x14ac:dyDescent="0.35">
      <c r="A10" s="180" t="s">
        <v>45</v>
      </c>
      <c r="B10" s="178"/>
      <c r="C10" s="181">
        <v>91630</v>
      </c>
      <c r="D10" s="181"/>
      <c r="E10" s="181">
        <f t="shared" si="0"/>
        <v>91630</v>
      </c>
    </row>
    <row r="11" spans="1:6" x14ac:dyDescent="0.35">
      <c r="A11" s="180" t="s">
        <v>46</v>
      </c>
      <c r="B11" s="178"/>
      <c r="C11" s="181">
        <f>C9-C10</f>
        <v>59912</v>
      </c>
      <c r="D11" s="181"/>
      <c r="E11" s="181">
        <f>E9-E10</f>
        <v>59912</v>
      </c>
    </row>
    <row r="12" spans="1:6" x14ac:dyDescent="0.35">
      <c r="A12" s="182" t="s">
        <v>47</v>
      </c>
      <c r="B12" s="183"/>
      <c r="C12" s="179">
        <v>7876</v>
      </c>
      <c r="D12" s="179"/>
      <c r="E12" s="179">
        <f t="shared" si="0"/>
        <v>7876</v>
      </c>
    </row>
    <row r="13" spans="1:6" x14ac:dyDescent="0.35">
      <c r="A13" s="182" t="s">
        <v>48</v>
      </c>
      <c r="B13" s="183"/>
      <c r="C13" s="179">
        <v>36499</v>
      </c>
      <c r="D13" s="179"/>
      <c r="E13" s="179">
        <f t="shared" si="0"/>
        <v>36499</v>
      </c>
    </row>
    <row r="14" spans="1:6" outlineLevel="1" x14ac:dyDescent="0.35">
      <c r="A14" s="184" t="s">
        <v>49</v>
      </c>
      <c r="B14" s="178"/>
      <c r="C14" s="179">
        <v>20</v>
      </c>
      <c r="D14" s="179"/>
      <c r="E14" s="179">
        <f>+C14+D14</f>
        <v>20</v>
      </c>
    </row>
    <row r="15" spans="1:6" outlineLevel="1" x14ac:dyDescent="0.35">
      <c r="A15" s="184" t="s">
        <v>50</v>
      </c>
      <c r="B15" s="178"/>
      <c r="C15" s="179">
        <v>48</v>
      </c>
      <c r="D15" s="179"/>
      <c r="E15" s="179">
        <f>+C15+D15</f>
        <v>48</v>
      </c>
    </row>
    <row r="16" spans="1:6" x14ac:dyDescent="0.35">
      <c r="A16" s="184" t="s">
        <v>75</v>
      </c>
      <c r="C16" s="179">
        <f>+C15-C14</f>
        <v>28</v>
      </c>
      <c r="D16" s="179"/>
      <c r="E16" s="179">
        <f>+C16+D16</f>
        <v>28</v>
      </c>
    </row>
    <row r="17" spans="1:6" s="188" customFormat="1" x14ac:dyDescent="0.35">
      <c r="A17" s="185" t="s">
        <v>66</v>
      </c>
      <c r="B17" s="186"/>
      <c r="C17" s="187">
        <f>C11-C12-C13-C16</f>
        <v>15509</v>
      </c>
      <c r="D17" s="187"/>
      <c r="E17" s="187">
        <f>E11-E12-E13-E16</f>
        <v>15509</v>
      </c>
    </row>
    <row r="18" spans="1:6" x14ac:dyDescent="0.35">
      <c r="A18" s="189" t="s">
        <v>53</v>
      </c>
      <c r="B18" s="182"/>
      <c r="C18" s="190">
        <v>341</v>
      </c>
      <c r="D18" s="190"/>
      <c r="E18" s="190">
        <f t="shared" si="0"/>
        <v>341</v>
      </c>
      <c r="F18" s="457">
        <f>+E18+E15</f>
        <v>389</v>
      </c>
    </row>
    <row r="19" spans="1:6" x14ac:dyDescent="0.35">
      <c r="A19" s="183" t="s">
        <v>76</v>
      </c>
      <c r="B19" s="183"/>
      <c r="C19" s="191">
        <v>4186</v>
      </c>
      <c r="D19" s="191"/>
      <c r="E19" s="191">
        <f t="shared" si="0"/>
        <v>4186</v>
      </c>
    </row>
    <row r="20" spans="1:6" x14ac:dyDescent="0.35">
      <c r="A20" s="192" t="s">
        <v>77</v>
      </c>
      <c r="B20" s="183"/>
      <c r="C20" s="190">
        <v>583</v>
      </c>
      <c r="D20" s="190"/>
      <c r="E20" s="190">
        <f t="shared" si="0"/>
        <v>583</v>
      </c>
    </row>
    <row r="21" spans="1:6" x14ac:dyDescent="0.35">
      <c r="A21" s="183" t="s">
        <v>78</v>
      </c>
      <c r="B21" s="183"/>
      <c r="C21" s="179">
        <f>+C19-C20</f>
        <v>3603</v>
      </c>
      <c r="D21" s="179"/>
      <c r="E21" s="179">
        <f t="shared" si="0"/>
        <v>3603</v>
      </c>
    </row>
    <row r="22" spans="1:6" x14ac:dyDescent="0.35">
      <c r="A22" s="193" t="s">
        <v>79</v>
      </c>
      <c r="B22" s="183"/>
      <c r="C22" s="191">
        <v>-779</v>
      </c>
      <c r="D22" s="191"/>
      <c r="E22" s="191">
        <f t="shared" si="0"/>
        <v>-779</v>
      </c>
    </row>
    <row r="23" spans="1:6" x14ac:dyDescent="0.35">
      <c r="A23" s="194" t="s">
        <v>80</v>
      </c>
      <c r="B23" s="182"/>
      <c r="C23" s="191">
        <v>-269</v>
      </c>
      <c r="D23" s="191"/>
      <c r="E23" s="191">
        <f t="shared" si="0"/>
        <v>-269</v>
      </c>
    </row>
    <row r="24" spans="1:6" ht="18" customHeight="1" x14ac:dyDescent="0.35">
      <c r="A24" s="184" t="s">
        <v>81</v>
      </c>
      <c r="B24" s="182"/>
      <c r="C24" s="190">
        <v>-120</v>
      </c>
      <c r="D24" s="190"/>
      <c r="E24" s="190">
        <f t="shared" si="0"/>
        <v>-120</v>
      </c>
    </row>
    <row r="25" spans="1:6" s="188" customFormat="1" x14ac:dyDescent="0.35">
      <c r="A25" s="195" t="s">
        <v>82</v>
      </c>
      <c r="B25" s="186"/>
      <c r="C25" s="187">
        <f>C21+C22+C23+C24</f>
        <v>2435</v>
      </c>
      <c r="D25" s="187"/>
      <c r="E25" s="187">
        <f>+C25+D25</f>
        <v>2435</v>
      </c>
      <c r="F25" s="198"/>
    </row>
    <row r="26" spans="1:6" s="188" customFormat="1" ht="18" customHeight="1" x14ac:dyDescent="0.35">
      <c r="A26" s="196" t="s">
        <v>83</v>
      </c>
      <c r="B26" s="196"/>
      <c r="C26" s="197">
        <f>C17-C18-C25</f>
        <v>12733</v>
      </c>
      <c r="D26" s="197"/>
      <c r="E26" s="197">
        <f>E17-E18-E25</f>
        <v>12733</v>
      </c>
      <c r="F26" s="457">
        <f>+E26-E14</f>
        <v>12713</v>
      </c>
    </row>
    <row r="27" spans="1:6" x14ac:dyDescent="0.35">
      <c r="A27" s="178" t="s">
        <v>60</v>
      </c>
      <c r="B27" s="178"/>
      <c r="C27" s="191">
        <v>4094</v>
      </c>
      <c r="D27" s="199"/>
      <c r="E27" s="199">
        <f t="shared" si="0"/>
        <v>4094</v>
      </c>
    </row>
    <row r="28" spans="1:6" x14ac:dyDescent="0.35">
      <c r="A28" s="180" t="s">
        <v>84</v>
      </c>
      <c r="B28" s="178"/>
      <c r="C28" s="181">
        <v>1461</v>
      </c>
      <c r="D28" s="181"/>
      <c r="E28" s="181">
        <f>+C28+D28</f>
        <v>1461</v>
      </c>
      <c r="F28" s="457">
        <f>+E28+E14</f>
        <v>1481</v>
      </c>
    </row>
    <row r="29" spans="1:6" x14ac:dyDescent="0.35">
      <c r="A29" s="196" t="s">
        <v>138</v>
      </c>
      <c r="B29" s="178"/>
      <c r="C29" s="199">
        <f>C26-C27+C28</f>
        <v>10100</v>
      </c>
      <c r="D29" s="199"/>
      <c r="E29" s="199">
        <f>E26-E27+E28</f>
        <v>10100</v>
      </c>
      <c r="F29" s="177"/>
    </row>
    <row r="30" spans="1:6" x14ac:dyDescent="0.35">
      <c r="A30" s="178" t="s">
        <v>139</v>
      </c>
      <c r="B30" s="178"/>
      <c r="C30" s="191">
        <v>0</v>
      </c>
      <c r="D30" s="199"/>
      <c r="E30" s="199">
        <f t="shared" si="0"/>
        <v>0</v>
      </c>
      <c r="F30" s="177"/>
    </row>
    <row r="31" spans="1:6" s="188" customFormat="1" x14ac:dyDescent="0.35">
      <c r="A31" s="200" t="s">
        <v>62</v>
      </c>
      <c r="B31" s="196"/>
      <c r="C31" s="187">
        <f>+C29+C30</f>
        <v>10100</v>
      </c>
      <c r="D31" s="187"/>
      <c r="E31" s="187">
        <f>+E29+E30</f>
        <v>10100</v>
      </c>
      <c r="F31" s="198"/>
    </row>
    <row r="32" spans="1:6" x14ac:dyDescent="0.35">
      <c r="A32" s="178" t="s">
        <v>63</v>
      </c>
      <c r="B32" s="178"/>
      <c r="C32" s="179">
        <f>+C31-C33</f>
        <v>6717</v>
      </c>
      <c r="D32" s="179"/>
      <c r="E32" s="179">
        <f t="shared" ref="E32:E33" si="1">+C32+D32</f>
        <v>6717</v>
      </c>
    </row>
    <row r="33" spans="1:5" x14ac:dyDescent="0.35">
      <c r="A33" s="180" t="s">
        <v>64</v>
      </c>
      <c r="B33" s="178"/>
      <c r="C33" s="181">
        <v>3383</v>
      </c>
      <c r="D33" s="181"/>
      <c r="E33" s="181">
        <f t="shared" si="1"/>
        <v>3383</v>
      </c>
    </row>
    <row r="34" spans="1:5" x14ac:dyDescent="0.35">
      <c r="A34" s="178"/>
      <c r="B34" s="178"/>
      <c r="C34" s="464">
        <f>+C27/C26</f>
        <v>0.32152674153773658</v>
      </c>
      <c r="D34" s="202"/>
      <c r="E34" s="202"/>
    </row>
    <row r="35" spans="1:5" x14ac:dyDescent="0.35">
      <c r="A35" s="203"/>
      <c r="C35" s="204"/>
      <c r="D35" s="204"/>
      <c r="E35" s="204"/>
    </row>
    <row r="36" spans="1:5" hidden="1" x14ac:dyDescent="0.35">
      <c r="A36" s="205"/>
      <c r="C36" s="206"/>
      <c r="D36" s="206"/>
      <c r="E36" s="206"/>
    </row>
    <row r="37" spans="1:5" hidden="1" x14ac:dyDescent="0.35">
      <c r="A37" s="203"/>
      <c r="C37" s="206"/>
      <c r="D37" s="206"/>
      <c r="E37" s="206"/>
    </row>
    <row r="38" spans="1:5" hidden="1" x14ac:dyDescent="0.35">
      <c r="A38" s="203"/>
      <c r="C38" s="206"/>
      <c r="D38" s="206"/>
      <c r="E38" s="206"/>
    </row>
    <row r="39" spans="1:5" hidden="1" x14ac:dyDescent="0.35">
      <c r="A39" s="205"/>
      <c r="C39" s="206"/>
      <c r="D39" s="206"/>
      <c r="E39" s="206"/>
    </row>
    <row r="40" spans="1:5" hidden="1" x14ac:dyDescent="0.35">
      <c r="A40" s="205"/>
      <c r="C40" s="206"/>
      <c r="D40" s="206"/>
      <c r="E40" s="206"/>
    </row>
    <row r="41" spans="1:5" hidden="1" x14ac:dyDescent="0.35">
      <c r="A41" s="203"/>
      <c r="C41" s="206"/>
      <c r="D41" s="206"/>
      <c r="E41" s="206"/>
    </row>
    <row r="42" spans="1:5" hidden="1" x14ac:dyDescent="0.35">
      <c r="A42" s="203"/>
      <c r="C42" s="206"/>
      <c r="D42" s="206"/>
      <c r="E42" s="206"/>
    </row>
    <row r="43" spans="1:5" hidden="1" x14ac:dyDescent="0.35">
      <c r="C43" s="206"/>
      <c r="D43" s="206"/>
      <c r="E43" s="206"/>
    </row>
    <row r="44" spans="1:5" hidden="1" x14ac:dyDescent="0.35">
      <c r="C44" s="206"/>
      <c r="D44" s="206"/>
      <c r="E44" s="206"/>
    </row>
    <row r="45" spans="1:5" hidden="1" x14ac:dyDescent="0.35">
      <c r="C45" s="206"/>
      <c r="D45" s="206"/>
      <c r="E45" s="206"/>
    </row>
    <row r="46" spans="1:5" hidden="1" x14ac:dyDescent="0.35">
      <c r="C46" s="206"/>
      <c r="D46" s="206"/>
      <c r="E46" s="206"/>
    </row>
    <row r="47" spans="1:5" hidden="1" x14ac:dyDescent="0.35">
      <c r="C47" s="206"/>
      <c r="D47" s="206"/>
      <c r="E47" s="206"/>
    </row>
    <row r="48" spans="1:5" hidden="1" x14ac:dyDescent="0.35">
      <c r="C48" s="206"/>
      <c r="D48" s="206"/>
      <c r="E48" s="206"/>
    </row>
    <row r="49" spans="1:6" hidden="1" x14ac:dyDescent="0.35">
      <c r="C49" s="206"/>
      <c r="D49" s="206"/>
      <c r="E49" s="206"/>
    </row>
    <row r="50" spans="1:6" hidden="1" x14ac:dyDescent="0.35">
      <c r="C50" s="206"/>
      <c r="D50" s="206"/>
      <c r="E50" s="206"/>
    </row>
    <row r="51" spans="1:6" hidden="1" x14ac:dyDescent="0.35">
      <c r="C51" s="206"/>
      <c r="D51" s="206"/>
      <c r="E51" s="206"/>
    </row>
    <row r="52" spans="1:6" ht="31" x14ac:dyDescent="0.35">
      <c r="C52" s="176" t="str">
        <f>C8</f>
        <v>2Q 2020 HFM</v>
      </c>
      <c r="D52" s="538" t="s">
        <v>73</v>
      </c>
      <c r="E52" s="176" t="str">
        <f>E8</f>
        <v>2Q 2020 Final</v>
      </c>
    </row>
    <row r="53" spans="1:6" x14ac:dyDescent="0.35">
      <c r="A53" s="207" t="s">
        <v>85</v>
      </c>
      <c r="B53" s="208"/>
      <c r="C53" s="209"/>
      <c r="D53" s="209"/>
      <c r="E53" s="209"/>
    </row>
    <row r="54" spans="1:6" ht="15.75" customHeight="1" x14ac:dyDescent="0.35">
      <c r="A54" s="210" t="s">
        <v>86</v>
      </c>
      <c r="B54" s="182"/>
      <c r="C54" s="211">
        <f>+C17</f>
        <v>15509</v>
      </c>
      <c r="D54" s="211"/>
      <c r="E54" s="211">
        <f t="shared" ref="E54:E58" si="2">+C54+D54</f>
        <v>15509</v>
      </c>
    </row>
    <row r="55" spans="1:6" ht="15.75" customHeight="1" x14ac:dyDescent="0.35">
      <c r="A55" s="169" t="s">
        <v>67</v>
      </c>
      <c r="C55" s="179">
        <v>6542</v>
      </c>
      <c r="D55" s="179"/>
      <c r="E55" s="179">
        <f t="shared" si="2"/>
        <v>6542</v>
      </c>
    </row>
    <row r="56" spans="1:6" ht="15.75" customHeight="1" x14ac:dyDescent="0.35">
      <c r="A56" s="184" t="s">
        <v>68</v>
      </c>
      <c r="B56" s="178"/>
      <c r="C56" s="191">
        <f>+C57-C55-C54</f>
        <v>1395</v>
      </c>
      <c r="D56" s="191"/>
      <c r="E56" s="191">
        <f t="shared" si="2"/>
        <v>1395</v>
      </c>
    </row>
    <row r="57" spans="1:6" ht="15.75" customHeight="1" x14ac:dyDescent="0.35">
      <c r="A57" s="213" t="s">
        <v>69</v>
      </c>
      <c r="B57" s="178"/>
      <c r="C57" s="214">
        <v>23446</v>
      </c>
      <c r="D57" s="214"/>
      <c r="E57" s="214">
        <f t="shared" si="2"/>
        <v>23446</v>
      </c>
    </row>
    <row r="58" spans="1:6" s="188" customFormat="1" ht="15.75" customHeight="1" x14ac:dyDescent="0.35">
      <c r="A58" s="215" t="s">
        <v>70</v>
      </c>
      <c r="C58" s="216"/>
      <c r="D58" s="216"/>
      <c r="E58" s="216">
        <f t="shared" si="2"/>
        <v>0</v>
      </c>
    </row>
    <row r="59" spans="1:6" ht="19.5" customHeight="1" x14ac:dyDescent="0.35">
      <c r="C59" s="217"/>
      <c r="D59" s="217"/>
      <c r="E59" s="217"/>
      <c r="F59" s="218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7409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17409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11626-D96D-49CB-8EF0-E660DB539378}">
  <sheetPr>
    <pageSetUpPr fitToPage="1"/>
  </sheetPr>
  <dimension ref="A1:Q36"/>
  <sheetViews>
    <sheetView showGridLines="0" zoomScaleNormal="100" zoomScaleSheetLayoutView="130" workbookViewId="0">
      <selection sqref="A1:N1"/>
    </sheetView>
  </sheetViews>
  <sheetFormatPr defaultColWidth="9.81640625" defaultRowHeight="10.5" x14ac:dyDescent="0.25"/>
  <cols>
    <col min="1" max="1" width="42.7265625" style="47" customWidth="1"/>
    <col min="2" max="2" width="1.7265625" style="68" customWidth="1"/>
    <col min="3" max="4" width="7.7265625" style="411" customWidth="1"/>
    <col min="5" max="5" width="1.54296875" style="411" customWidth="1"/>
    <col min="6" max="8" width="7.7265625" style="411" customWidth="1"/>
    <col min="9" max="9" width="1.54296875" style="411" hidden="1" customWidth="1"/>
    <col min="10" max="10" width="1.54296875" style="411" customWidth="1"/>
    <col min="11" max="13" width="7.7265625" style="411" customWidth="1"/>
    <col min="14" max="14" width="2.7265625" style="442" customWidth="1"/>
    <col min="15" max="16384" width="9.81640625" style="68"/>
  </cols>
  <sheetData>
    <row r="1" spans="1:16" ht="11.15" customHeight="1" x14ac:dyDescent="0.25">
      <c r="A1" s="585" t="s">
        <v>129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  <c r="N1" s="585"/>
    </row>
    <row r="2" spans="1:16" ht="11.15" customHeight="1" x14ac:dyDescent="0.25">
      <c r="A2" s="586" t="s">
        <v>97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</row>
    <row r="3" spans="1:16" ht="11.15" customHeight="1" x14ac:dyDescent="0.25">
      <c r="A3" s="587" t="s">
        <v>2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  <c r="N3" s="587"/>
    </row>
    <row r="4" spans="1:16" ht="11.15" customHeight="1" x14ac:dyDescent="0.25">
      <c r="A4" s="312"/>
      <c r="B4" s="219"/>
      <c r="C4" s="407"/>
      <c r="D4" s="407"/>
      <c r="E4" s="407"/>
      <c r="F4" s="407"/>
      <c r="G4" s="407"/>
      <c r="H4" s="407"/>
      <c r="I4" s="407"/>
      <c r="J4" s="407"/>
      <c r="K4" s="408"/>
      <c r="L4" s="407"/>
      <c r="M4" s="407"/>
      <c r="N4" s="409"/>
    </row>
    <row r="5" spans="1:16" ht="15" customHeight="1" x14ac:dyDescent="0.25">
      <c r="A5" s="76"/>
      <c r="B5" s="221"/>
      <c r="C5" s="611" t="s">
        <v>98</v>
      </c>
      <c r="D5" s="611"/>
      <c r="E5" s="611"/>
      <c r="F5" s="611"/>
      <c r="G5" s="611"/>
      <c r="H5" s="611"/>
      <c r="I5" s="611"/>
      <c r="J5" s="611"/>
      <c r="K5" s="611"/>
      <c r="L5" s="611"/>
      <c r="M5" s="611"/>
      <c r="N5" s="412"/>
    </row>
    <row r="6" spans="1:16" s="225" customFormat="1" ht="15" customHeight="1" x14ac:dyDescent="0.25">
      <c r="A6" s="315"/>
      <c r="B6" s="413"/>
      <c r="C6" s="224"/>
      <c r="D6" s="81"/>
      <c r="E6" s="81"/>
      <c r="F6" s="612" t="s">
        <v>179</v>
      </c>
      <c r="G6" s="612"/>
      <c r="H6" s="612"/>
      <c r="I6" s="81"/>
      <c r="J6" s="81"/>
      <c r="K6" s="612" t="s">
        <v>180</v>
      </c>
      <c r="L6" s="612"/>
      <c r="M6" s="612"/>
      <c r="N6" s="81"/>
    </row>
    <row r="7" spans="1:16" s="225" customFormat="1" ht="15" customHeight="1" x14ac:dyDescent="0.25">
      <c r="A7" s="315"/>
      <c r="B7" s="413"/>
      <c r="C7" s="224">
        <v>2021</v>
      </c>
      <c r="D7" s="81" t="s">
        <v>42</v>
      </c>
      <c r="E7" s="81"/>
      <c r="F7" s="81">
        <v>2020</v>
      </c>
      <c r="G7" s="81" t="s">
        <v>42</v>
      </c>
      <c r="H7" s="81" t="s">
        <v>4</v>
      </c>
      <c r="I7" s="81"/>
      <c r="J7" s="81"/>
      <c r="K7" s="224">
        <v>2020</v>
      </c>
      <c r="L7" s="81" t="s">
        <v>42</v>
      </c>
      <c r="M7" s="80" t="s">
        <v>4</v>
      </c>
      <c r="N7" s="81"/>
    </row>
    <row r="8" spans="1:16" ht="13" customHeight="1" x14ac:dyDescent="0.25">
      <c r="A8" s="157" t="s">
        <v>44</v>
      </c>
      <c r="B8" s="414"/>
      <c r="C8" s="85">
        <v>39922.436000000002</v>
      </c>
      <c r="D8" s="86">
        <v>100</v>
      </c>
      <c r="E8" s="101"/>
      <c r="F8" s="85">
        <v>34321.885999999999</v>
      </c>
      <c r="G8" s="86">
        <v>100</v>
      </c>
      <c r="H8" s="86">
        <v>16.317722167132676</v>
      </c>
      <c r="I8" s="101"/>
      <c r="J8" s="101"/>
      <c r="K8" s="85">
        <v>34292.385000000002</v>
      </c>
      <c r="L8" s="86">
        <v>100</v>
      </c>
      <c r="M8" s="86">
        <v>16.417787797494988</v>
      </c>
      <c r="N8" s="101"/>
    </row>
    <row r="9" spans="1:16" ht="13" customHeight="1" x14ac:dyDescent="0.25">
      <c r="A9" s="89" t="s">
        <v>45</v>
      </c>
      <c r="B9" s="414"/>
      <c r="C9" s="29">
        <v>34653.436000000002</v>
      </c>
      <c r="D9" s="90">
        <v>86.8</v>
      </c>
      <c r="E9" s="120"/>
      <c r="F9" s="29">
        <v>29492.885999999999</v>
      </c>
      <c r="G9" s="90">
        <v>85.9</v>
      </c>
      <c r="H9" s="90">
        <v>17.497609423506422</v>
      </c>
      <c r="I9" s="120"/>
      <c r="J9" s="120"/>
      <c r="K9" s="29">
        <v>29992.385000000002</v>
      </c>
      <c r="L9" s="90">
        <v>87.5</v>
      </c>
      <c r="M9" s="90">
        <v>15.540781435020911</v>
      </c>
      <c r="N9" s="75"/>
    </row>
    <row r="10" spans="1:16" ht="13" customHeight="1" x14ac:dyDescent="0.25">
      <c r="A10" s="91" t="s">
        <v>46</v>
      </c>
      <c r="B10" s="414"/>
      <c r="C10" s="92">
        <v>5269</v>
      </c>
      <c r="D10" s="93">
        <v>13.2</v>
      </c>
      <c r="E10" s="95"/>
      <c r="F10" s="92">
        <v>4829</v>
      </c>
      <c r="G10" s="93">
        <v>14.1</v>
      </c>
      <c r="H10" s="93">
        <v>9.1116173120728838</v>
      </c>
      <c r="I10" s="95"/>
      <c r="J10" s="95"/>
      <c r="K10" s="92">
        <v>4300</v>
      </c>
      <c r="L10" s="93">
        <v>12.5</v>
      </c>
      <c r="M10" s="93">
        <v>22.534883720930242</v>
      </c>
      <c r="N10" s="75"/>
    </row>
    <row r="11" spans="1:16" ht="13" customHeight="1" x14ac:dyDescent="0.25">
      <c r="A11" s="231" t="s">
        <v>47</v>
      </c>
      <c r="B11" s="415"/>
      <c r="C11" s="98">
        <v>290</v>
      </c>
      <c r="D11" s="99">
        <v>0.7</v>
      </c>
      <c r="E11" s="101"/>
      <c r="F11" s="98">
        <v>252</v>
      </c>
      <c r="G11" s="99">
        <v>0.7</v>
      </c>
      <c r="H11" s="99">
        <v>15.07936507936507</v>
      </c>
      <c r="I11" s="101"/>
      <c r="J11" s="101"/>
      <c r="K11" s="98">
        <v>252</v>
      </c>
      <c r="L11" s="99">
        <v>0.7</v>
      </c>
      <c r="M11" s="99">
        <v>15.07936507936507</v>
      </c>
      <c r="N11" s="416"/>
    </row>
    <row r="12" spans="1:16" ht="13" customHeight="1" x14ac:dyDescent="0.25">
      <c r="A12" s="232" t="s">
        <v>48</v>
      </c>
      <c r="B12" s="415"/>
      <c r="C12" s="85">
        <v>3571</v>
      </c>
      <c r="D12" s="86">
        <v>9</v>
      </c>
      <c r="E12" s="101"/>
      <c r="F12" s="85">
        <v>3315</v>
      </c>
      <c r="G12" s="86">
        <v>9.6999999999999993</v>
      </c>
      <c r="H12" s="86">
        <v>7.7224736048265408</v>
      </c>
      <c r="I12" s="101"/>
      <c r="J12" s="101"/>
      <c r="K12" s="85">
        <v>3226</v>
      </c>
      <c r="L12" s="86">
        <v>9.4</v>
      </c>
      <c r="M12" s="86">
        <v>10.694358338499699</v>
      </c>
      <c r="N12" s="75"/>
    </row>
    <row r="13" spans="1:16" ht="13" customHeight="1" x14ac:dyDescent="0.25">
      <c r="A13" s="89" t="s">
        <v>75</v>
      </c>
      <c r="B13" s="414"/>
      <c r="C13" s="29">
        <v>-8</v>
      </c>
      <c r="D13" s="90">
        <v>0</v>
      </c>
      <c r="E13" s="120"/>
      <c r="F13" s="29">
        <v>9</v>
      </c>
      <c r="G13" s="90">
        <v>0</v>
      </c>
      <c r="H13" s="90">
        <v>-188.88888888888889</v>
      </c>
      <c r="I13" s="120"/>
      <c r="J13" s="120"/>
      <c r="K13" s="29">
        <v>9</v>
      </c>
      <c r="L13" s="90">
        <v>0</v>
      </c>
      <c r="M13" s="90">
        <v>-188.88888888888889</v>
      </c>
      <c r="N13" s="75"/>
    </row>
    <row r="14" spans="1:16" s="106" customFormat="1" ht="13" customHeight="1" x14ac:dyDescent="0.25">
      <c r="A14" s="104" t="s">
        <v>99</v>
      </c>
      <c r="B14" s="417"/>
      <c r="C14" s="230">
        <v>1416</v>
      </c>
      <c r="D14" s="93">
        <v>3.5</v>
      </c>
      <c r="E14" s="95"/>
      <c r="F14" s="230">
        <v>1253</v>
      </c>
      <c r="G14" s="93">
        <v>3.7</v>
      </c>
      <c r="H14" s="93">
        <v>13.008778930566645</v>
      </c>
      <c r="I14" s="95"/>
      <c r="J14" s="95"/>
      <c r="K14" s="230">
        <v>813</v>
      </c>
      <c r="L14" s="93">
        <v>2.4</v>
      </c>
      <c r="M14" s="93">
        <v>74.169741697416967</v>
      </c>
      <c r="N14" s="101"/>
      <c r="P14" s="576"/>
    </row>
    <row r="15" spans="1:16" ht="13" customHeight="1" x14ac:dyDescent="0.25">
      <c r="A15" s="238" t="s">
        <v>67</v>
      </c>
      <c r="B15" s="418"/>
      <c r="C15" s="98">
        <v>966</v>
      </c>
      <c r="D15" s="99">
        <v>2.4</v>
      </c>
      <c r="E15" s="101"/>
      <c r="F15" s="98">
        <v>856</v>
      </c>
      <c r="G15" s="99">
        <v>2.5</v>
      </c>
      <c r="H15" s="99">
        <v>12.850467289719635</v>
      </c>
      <c r="I15" s="101"/>
      <c r="J15" s="101"/>
      <c r="K15" s="98">
        <v>856</v>
      </c>
      <c r="L15" s="99">
        <v>2.5</v>
      </c>
      <c r="M15" s="99">
        <v>12.850467289719635</v>
      </c>
      <c r="N15" s="419"/>
      <c r="O15" s="474"/>
    </row>
    <row r="16" spans="1:16" ht="13" customHeight="1" x14ac:dyDescent="0.25">
      <c r="A16" s="131" t="s">
        <v>68</v>
      </c>
      <c r="B16" s="414"/>
      <c r="C16" s="577">
        <v>20</v>
      </c>
      <c r="D16" s="118">
        <v>0.10000000000000009</v>
      </c>
      <c r="E16" s="120"/>
      <c r="F16" s="577">
        <v>31</v>
      </c>
      <c r="G16" s="118">
        <v>0</v>
      </c>
      <c r="H16" s="118">
        <v>-35.483870967741936</v>
      </c>
      <c r="I16" s="120"/>
      <c r="J16" s="120"/>
      <c r="K16" s="577">
        <v>31</v>
      </c>
      <c r="L16" s="118">
        <v>0.10000000000000009</v>
      </c>
      <c r="M16" s="118">
        <v>-35.483870967741936</v>
      </c>
      <c r="N16" s="75"/>
    </row>
    <row r="17" spans="1:14" ht="13" customHeight="1" x14ac:dyDescent="0.25">
      <c r="A17" s="102" t="s">
        <v>181</v>
      </c>
      <c r="B17" s="414"/>
      <c r="C17" s="98">
        <v>2402</v>
      </c>
      <c r="D17" s="99">
        <v>6</v>
      </c>
      <c r="E17" s="101"/>
      <c r="F17" s="98">
        <v>2140</v>
      </c>
      <c r="G17" s="99">
        <v>6.2</v>
      </c>
      <c r="H17" s="99">
        <v>12.242990654205599</v>
      </c>
      <c r="I17" s="101"/>
      <c r="J17" s="101"/>
      <c r="K17" s="98">
        <v>1700</v>
      </c>
      <c r="L17" s="99">
        <v>5</v>
      </c>
      <c r="M17" s="99">
        <v>41.294117647058812</v>
      </c>
      <c r="N17" s="101"/>
    </row>
    <row r="18" spans="1:14" s="317" customFormat="1" ht="13" customHeight="1" thickBot="1" x14ac:dyDescent="0.3">
      <c r="A18" s="239" t="s">
        <v>70</v>
      </c>
      <c r="B18" s="420"/>
      <c r="C18" s="535">
        <v>243.22200000000001</v>
      </c>
      <c r="D18" s="579"/>
      <c r="E18" s="579"/>
      <c r="F18" s="469">
        <v>549</v>
      </c>
      <c r="G18" s="579"/>
      <c r="H18" s="241">
        <v>-55.697267759562841</v>
      </c>
      <c r="I18" s="579"/>
      <c r="J18" s="579"/>
      <c r="K18" s="469">
        <v>549</v>
      </c>
      <c r="L18" s="580"/>
      <c r="M18" s="241">
        <v>-55.697267759562841</v>
      </c>
      <c r="N18" s="154"/>
    </row>
    <row r="19" spans="1:14" ht="11.15" customHeight="1" x14ac:dyDescent="0.25">
      <c r="A19" s="318"/>
      <c r="B19" s="227"/>
      <c r="C19" s="319"/>
      <c r="D19" s="320"/>
      <c r="E19" s="320"/>
      <c r="F19" s="320"/>
      <c r="G19" s="320"/>
      <c r="H19" s="320"/>
      <c r="I19" s="320"/>
      <c r="J19" s="320"/>
      <c r="K19" s="319"/>
      <c r="L19" s="321"/>
      <c r="M19" s="244"/>
      <c r="N19" s="421"/>
    </row>
    <row r="20" spans="1:14" ht="15" customHeight="1" x14ac:dyDescent="0.25">
      <c r="A20" s="141" t="s">
        <v>130</v>
      </c>
      <c r="B20" s="422"/>
      <c r="C20" s="383"/>
      <c r="D20" s="422"/>
      <c r="E20" s="422"/>
      <c r="F20" s="422"/>
      <c r="G20" s="422"/>
      <c r="H20" s="422"/>
      <c r="I20" s="422"/>
      <c r="J20" s="422"/>
      <c r="K20" s="468"/>
      <c r="L20" s="337"/>
      <c r="M20" s="337"/>
      <c r="N20" s="248"/>
    </row>
    <row r="21" spans="1:14" ht="13" customHeight="1" x14ac:dyDescent="0.25">
      <c r="A21" s="423" t="s">
        <v>131</v>
      </c>
      <c r="B21" s="261"/>
      <c r="C21" s="98">
        <v>567</v>
      </c>
      <c r="D21" s="160"/>
      <c r="E21" s="160"/>
      <c r="F21" s="98">
        <v>558</v>
      </c>
      <c r="G21" s="160"/>
      <c r="H21" s="236">
        <v>1.6129032258064502</v>
      </c>
      <c r="I21" s="160"/>
      <c r="J21" s="468"/>
      <c r="K21" s="68"/>
      <c r="L21" s="68"/>
      <c r="M21" s="68"/>
      <c r="N21" s="338"/>
    </row>
    <row r="22" spans="1:14" ht="13" customHeight="1" x14ac:dyDescent="0.25">
      <c r="A22" s="155" t="s">
        <v>132</v>
      </c>
      <c r="B22" s="257"/>
      <c r="C22" s="28"/>
      <c r="D22" s="154"/>
      <c r="E22" s="154"/>
      <c r="F22" s="28"/>
      <c r="G22" s="154"/>
      <c r="H22" s="425"/>
      <c r="I22" s="154"/>
      <c r="J22" s="468"/>
      <c r="K22" s="68"/>
      <c r="L22" s="68"/>
      <c r="M22" s="68"/>
      <c r="N22" s="154"/>
    </row>
    <row r="23" spans="1:14" ht="13" customHeight="1" x14ac:dyDescent="0.25">
      <c r="A23" s="333" t="s">
        <v>182</v>
      </c>
      <c r="B23" s="257"/>
      <c r="C23" s="98">
        <v>1</v>
      </c>
      <c r="D23" s="160"/>
      <c r="E23" s="160"/>
      <c r="F23" s="98">
        <v>7</v>
      </c>
      <c r="G23" s="160"/>
      <c r="H23" s="236">
        <v>-85.714285714285722</v>
      </c>
      <c r="I23" s="160"/>
      <c r="J23" s="468"/>
      <c r="K23" s="68"/>
      <c r="L23" s="68"/>
      <c r="M23" s="68"/>
      <c r="N23" s="154"/>
    </row>
    <row r="24" spans="1:14" x14ac:dyDescent="0.25">
      <c r="A24" s="336" t="s">
        <v>119</v>
      </c>
      <c r="B24" s="257"/>
      <c r="C24" s="28">
        <v>9</v>
      </c>
      <c r="D24" s="154"/>
      <c r="E24" s="154"/>
      <c r="F24" s="28">
        <v>13</v>
      </c>
      <c r="G24" s="330"/>
      <c r="H24" s="125">
        <v>-30.76923076923077</v>
      </c>
      <c r="I24" s="154"/>
      <c r="J24" s="468"/>
      <c r="K24" s="68"/>
      <c r="L24" s="68"/>
      <c r="M24" s="68"/>
      <c r="N24" s="154"/>
    </row>
    <row r="25" spans="1:14" x14ac:dyDescent="0.25">
      <c r="A25" s="333" t="s">
        <v>120</v>
      </c>
      <c r="B25" s="257"/>
      <c r="C25" s="98">
        <v>9</v>
      </c>
      <c r="D25" s="160"/>
      <c r="E25" s="160"/>
      <c r="F25" s="98">
        <v>13</v>
      </c>
      <c r="G25" s="160"/>
      <c r="H25" s="236">
        <v>-30.76923076923077</v>
      </c>
      <c r="I25" s="154"/>
      <c r="J25" s="468"/>
      <c r="K25" s="68"/>
      <c r="L25" s="68"/>
      <c r="M25" s="68"/>
      <c r="N25" s="101"/>
    </row>
    <row r="26" spans="1:14" ht="13" customHeight="1" x14ac:dyDescent="0.25">
      <c r="A26" s="155"/>
      <c r="B26" s="257"/>
      <c r="C26" s="428"/>
      <c r="D26" s="429"/>
      <c r="E26" s="429"/>
      <c r="F26" s="428"/>
      <c r="G26" s="337"/>
      <c r="H26" s="101"/>
      <c r="I26" s="429"/>
      <c r="J26" s="468"/>
      <c r="K26" s="68"/>
      <c r="L26" s="68"/>
      <c r="M26" s="68"/>
      <c r="N26" s="101"/>
    </row>
    <row r="27" spans="1:14" ht="13" customHeight="1" x14ac:dyDescent="0.25">
      <c r="A27" s="238" t="s">
        <v>133</v>
      </c>
      <c r="B27" s="257"/>
      <c r="C27" s="98">
        <v>2102.90103421</v>
      </c>
      <c r="D27" s="160"/>
      <c r="E27" s="160"/>
      <c r="F27" s="98">
        <v>2066.4735746099996</v>
      </c>
      <c r="G27" s="431"/>
      <c r="H27" s="99">
        <v>1.7627837126770629</v>
      </c>
      <c r="I27" s="160"/>
      <c r="J27" s="468"/>
      <c r="K27" s="68"/>
      <c r="L27" s="68"/>
      <c r="M27" s="68"/>
      <c r="N27" s="101"/>
    </row>
    <row r="28" spans="1:14" ht="13" customHeight="1" x14ac:dyDescent="0.25">
      <c r="A28" s="155"/>
      <c r="B28" s="257"/>
      <c r="C28" s="28"/>
      <c r="D28" s="337"/>
      <c r="E28" s="337"/>
      <c r="F28" s="28"/>
      <c r="G28" s="337"/>
      <c r="H28" s="101"/>
      <c r="I28" s="337"/>
      <c r="J28" s="337"/>
      <c r="K28" s="68"/>
      <c r="L28" s="68"/>
      <c r="M28" s="68"/>
      <c r="N28" s="101"/>
    </row>
    <row r="29" spans="1:14" ht="13" customHeight="1" x14ac:dyDescent="0.25">
      <c r="A29" s="340" t="s">
        <v>134</v>
      </c>
      <c r="B29" s="261"/>
      <c r="C29" s="341"/>
      <c r="D29" s="337"/>
      <c r="E29" s="337"/>
      <c r="F29" s="341"/>
      <c r="G29" s="337"/>
      <c r="H29" s="154"/>
      <c r="I29" s="337"/>
      <c r="J29" s="337"/>
      <c r="K29" s="68"/>
      <c r="L29" s="68"/>
      <c r="M29" s="68"/>
      <c r="N29" s="154"/>
    </row>
    <row r="30" spans="1:14" ht="13" customHeight="1" x14ac:dyDescent="0.25">
      <c r="A30" s="96" t="s">
        <v>122</v>
      </c>
      <c r="B30" s="261"/>
      <c r="C30" s="254">
        <v>5861.8080684075339</v>
      </c>
      <c r="D30" s="432"/>
      <c r="E30" s="432"/>
      <c r="F30" s="254">
        <v>5193.5017523352753</v>
      </c>
      <c r="G30" s="431"/>
      <c r="H30" s="99">
        <v>12.868125360153249</v>
      </c>
      <c r="I30" s="432"/>
      <c r="J30" s="337"/>
      <c r="K30" s="68"/>
      <c r="L30" s="68"/>
      <c r="M30" s="68"/>
      <c r="N30" s="101"/>
    </row>
    <row r="31" spans="1:14" ht="13" customHeight="1" x14ac:dyDescent="0.25">
      <c r="A31" s="336" t="s">
        <v>135</v>
      </c>
      <c r="C31" s="251">
        <v>315.67370415980542</v>
      </c>
      <c r="D31" s="429"/>
      <c r="E31" s="429"/>
      <c r="F31" s="251">
        <v>313.377280236974</v>
      </c>
      <c r="G31" s="337"/>
      <c r="H31" s="101">
        <v>0.73279847252962771</v>
      </c>
      <c r="I31" s="429"/>
      <c r="J31" s="337"/>
      <c r="K31" s="68"/>
      <c r="L31" s="68"/>
      <c r="M31" s="68"/>
      <c r="N31" s="75"/>
    </row>
    <row r="32" spans="1:14" ht="13" customHeight="1" thickBot="1" x14ac:dyDescent="0.3">
      <c r="A32" s="342" t="s">
        <v>136</v>
      </c>
      <c r="B32" s="435"/>
      <c r="C32" s="343">
        <v>18.569199750132103</v>
      </c>
      <c r="D32" s="436"/>
      <c r="E32" s="436"/>
      <c r="F32" s="343">
        <v>16.572681173338349</v>
      </c>
      <c r="G32" s="437"/>
      <c r="H32" s="134">
        <v>12.047046316233345</v>
      </c>
      <c r="I32" s="436"/>
      <c r="J32" s="337"/>
      <c r="K32" s="68"/>
      <c r="L32" s="68"/>
      <c r="M32" s="68"/>
      <c r="N32" s="75"/>
    </row>
    <row r="33" spans="1:17" ht="11.15" customHeight="1" x14ac:dyDescent="0.25">
      <c r="A33" s="438"/>
      <c r="B33" s="406"/>
      <c r="C33" s="439"/>
      <c r="D33" s="439"/>
      <c r="E33" s="439"/>
      <c r="F33" s="439"/>
      <c r="G33" s="439"/>
      <c r="H33" s="439"/>
      <c r="I33" s="439"/>
      <c r="J33" s="439"/>
      <c r="K33" s="439"/>
      <c r="L33" s="439"/>
      <c r="M33" s="439"/>
      <c r="N33" s="406"/>
    </row>
    <row r="34" spans="1:17" ht="11.15" customHeight="1" x14ac:dyDescent="0.25">
      <c r="A34" s="606" t="s">
        <v>184</v>
      </c>
      <c r="B34" s="606"/>
      <c r="C34" s="606"/>
      <c r="D34" s="606"/>
      <c r="E34" s="606"/>
      <c r="F34" s="606"/>
      <c r="G34" s="606"/>
      <c r="H34" s="606"/>
      <c r="I34" s="606"/>
      <c r="J34" s="606"/>
      <c r="K34" s="606"/>
      <c r="L34" s="606"/>
      <c r="M34" s="606"/>
      <c r="N34" s="606"/>
      <c r="O34" s="606"/>
      <c r="P34" s="606"/>
      <c r="Q34" s="606"/>
    </row>
    <row r="35" spans="1:17" ht="11.15" customHeight="1" x14ac:dyDescent="0.25">
      <c r="A35" s="610" t="s">
        <v>137</v>
      </c>
      <c r="B35" s="610"/>
      <c r="C35" s="610"/>
      <c r="D35" s="610"/>
      <c r="E35" s="610"/>
      <c r="F35" s="610"/>
      <c r="G35" s="610"/>
      <c r="H35" s="610"/>
      <c r="I35" s="610"/>
      <c r="J35" s="610"/>
      <c r="K35" s="610"/>
      <c r="L35" s="610"/>
      <c r="M35" s="610"/>
      <c r="N35" s="440"/>
    </row>
    <row r="36" spans="1:17" ht="11.15" customHeight="1" x14ac:dyDescent="0.25">
      <c r="A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440"/>
    </row>
  </sheetData>
  <mergeCells count="8">
    <mergeCell ref="A34:Q34"/>
    <mergeCell ref="A35:M35"/>
    <mergeCell ref="A1:N1"/>
    <mergeCell ref="A2:N2"/>
    <mergeCell ref="A3:N3"/>
    <mergeCell ref="C5:M5"/>
    <mergeCell ref="F6:H6"/>
    <mergeCell ref="K6:M6"/>
  </mergeCells>
  <pageMargins left="0.19685039370078741" right="0.31496062992125984" top="0.78740157480314965" bottom="0.23622047244094491" header="0" footer="0"/>
  <pageSetup scale="92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08027-591F-475A-928C-9ADDFDE99EFE}">
  <sheetPr>
    <pageSetUpPr fitToPage="1"/>
  </sheetPr>
  <dimension ref="A1:J20"/>
  <sheetViews>
    <sheetView showGridLines="0" zoomScaleNormal="100" zoomScaleSheetLayoutView="150" workbookViewId="0">
      <selection sqref="A1:G1"/>
    </sheetView>
  </sheetViews>
  <sheetFormatPr defaultColWidth="9.81640625" defaultRowHeight="10.5" x14ac:dyDescent="0.25"/>
  <cols>
    <col min="1" max="1" width="42.7265625" style="68" customWidth="1"/>
    <col min="2" max="2" width="2.7265625" style="68" customWidth="1"/>
    <col min="3" max="4" width="10.26953125" style="68" customWidth="1"/>
    <col min="5" max="5" width="2.7265625" style="68" customWidth="1"/>
    <col min="6" max="7" width="7.7265625" style="68" customWidth="1"/>
    <col min="8" max="10" width="9.81640625" style="68"/>
    <col min="11" max="16384" width="9.81640625" style="619"/>
  </cols>
  <sheetData>
    <row r="1" spans="1:10" ht="11.15" customHeight="1" x14ac:dyDescent="0.25">
      <c r="A1" s="585" t="s">
        <v>183</v>
      </c>
      <c r="B1" s="585"/>
      <c r="C1" s="585"/>
      <c r="D1" s="585"/>
      <c r="E1" s="585"/>
      <c r="F1" s="585"/>
      <c r="G1" s="585"/>
      <c r="H1" s="161"/>
      <c r="I1" s="161"/>
      <c r="J1" s="161"/>
    </row>
    <row r="2" spans="1:10" ht="11.15" customHeight="1" x14ac:dyDescent="0.25">
      <c r="A2" s="586" t="s">
        <v>97</v>
      </c>
      <c r="B2" s="586"/>
      <c r="C2" s="586"/>
      <c r="D2" s="586"/>
      <c r="E2" s="586"/>
      <c r="F2" s="586"/>
      <c r="G2" s="586"/>
      <c r="H2" s="161"/>
      <c r="I2" s="161"/>
      <c r="J2" s="161"/>
    </row>
    <row r="3" spans="1:10" ht="11.15" customHeight="1" x14ac:dyDescent="0.25">
      <c r="A3" s="587" t="s">
        <v>41</v>
      </c>
      <c r="B3" s="587"/>
      <c r="C3" s="587"/>
      <c r="D3" s="587"/>
      <c r="E3" s="587"/>
      <c r="F3" s="587"/>
      <c r="G3" s="587"/>
      <c r="H3" s="161"/>
      <c r="I3" s="161"/>
      <c r="J3" s="161"/>
    </row>
    <row r="4" spans="1:10" ht="11.15" customHeight="1" x14ac:dyDescent="0.25">
      <c r="A4" s="345"/>
      <c r="B4" s="345"/>
      <c r="C4" s="345"/>
      <c r="D4" s="345"/>
      <c r="E4" s="344"/>
      <c r="F4" s="346"/>
      <c r="G4" s="347"/>
      <c r="H4" s="161"/>
      <c r="I4" s="161"/>
      <c r="J4" s="161"/>
    </row>
    <row r="5" spans="1:10" ht="15" customHeight="1" x14ac:dyDescent="0.25">
      <c r="A5" s="348"/>
      <c r="B5" s="348"/>
      <c r="C5" s="609" t="s">
        <v>187</v>
      </c>
      <c r="D5" s="609"/>
      <c r="E5" s="349"/>
      <c r="F5" s="609" t="s">
        <v>98</v>
      </c>
      <c r="G5" s="609"/>
      <c r="H5" s="161"/>
      <c r="I5" s="161"/>
      <c r="J5" s="161"/>
    </row>
    <row r="6" spans="1:10" s="620" customFormat="1" ht="15" customHeight="1" x14ac:dyDescent="0.25">
      <c r="A6" s="350"/>
      <c r="B6" s="350"/>
      <c r="C6" s="224">
        <v>2021</v>
      </c>
      <c r="D6" s="81" t="s">
        <v>42</v>
      </c>
      <c r="E6" s="351"/>
      <c r="F6" s="224">
        <v>2021</v>
      </c>
      <c r="G6" s="81" t="s">
        <v>42</v>
      </c>
      <c r="H6" s="352"/>
      <c r="I6" s="352"/>
      <c r="J6" s="352"/>
    </row>
    <row r="7" spans="1:10" ht="13" customHeight="1" x14ac:dyDescent="0.25">
      <c r="A7" s="157" t="s">
        <v>44</v>
      </c>
      <c r="B7" s="234"/>
      <c r="C7" s="124">
        <v>14603</v>
      </c>
      <c r="D7" s="126">
        <v>100</v>
      </c>
      <c r="E7" s="125"/>
      <c r="F7" s="124">
        <v>48412</v>
      </c>
      <c r="G7" s="126">
        <v>100</v>
      </c>
      <c r="H7" s="161"/>
      <c r="I7" s="161"/>
      <c r="J7" s="161"/>
    </row>
    <row r="8" spans="1:10" ht="13" customHeight="1" x14ac:dyDescent="0.25">
      <c r="A8" s="353" t="s">
        <v>45</v>
      </c>
      <c r="B8" s="234"/>
      <c r="C8" s="354">
        <v>11416</v>
      </c>
      <c r="D8" s="355">
        <v>78.2</v>
      </c>
      <c r="E8" s="57"/>
      <c r="F8" s="354">
        <v>37843</v>
      </c>
      <c r="G8" s="355">
        <v>78.2</v>
      </c>
      <c r="H8" s="161"/>
      <c r="I8" s="161"/>
      <c r="J8" s="161"/>
    </row>
    <row r="9" spans="1:10" ht="13" customHeight="1" x14ac:dyDescent="0.25">
      <c r="A9" s="356" t="s">
        <v>46</v>
      </c>
      <c r="B9" s="234"/>
      <c r="C9" s="357">
        <v>3187</v>
      </c>
      <c r="D9" s="358">
        <v>21.8</v>
      </c>
      <c r="E9" s="57"/>
      <c r="F9" s="357">
        <v>10569</v>
      </c>
      <c r="G9" s="358">
        <v>21.8</v>
      </c>
      <c r="H9" s="161"/>
      <c r="I9" s="161"/>
      <c r="J9" s="161"/>
    </row>
    <row r="10" spans="1:10" ht="13" customHeight="1" x14ac:dyDescent="0.25">
      <c r="A10" s="359" t="s">
        <v>47</v>
      </c>
      <c r="B10" s="360"/>
      <c r="C10" s="235">
        <v>1301</v>
      </c>
      <c r="D10" s="236">
        <v>8.9</v>
      </c>
      <c r="E10" s="361"/>
      <c r="F10" s="235">
        <v>4533</v>
      </c>
      <c r="G10" s="236">
        <v>9.4</v>
      </c>
      <c r="H10" s="161"/>
      <c r="I10" s="161"/>
      <c r="J10" s="161"/>
    </row>
    <row r="11" spans="1:10" ht="13" customHeight="1" x14ac:dyDescent="0.25">
      <c r="A11" s="362" t="s">
        <v>48</v>
      </c>
      <c r="B11" s="360"/>
      <c r="C11" s="124">
        <v>1465</v>
      </c>
      <c r="D11" s="126">
        <v>10</v>
      </c>
      <c r="E11" s="57"/>
      <c r="F11" s="124">
        <v>4060</v>
      </c>
      <c r="G11" s="126">
        <v>8.3000000000000007</v>
      </c>
      <c r="H11" s="161"/>
      <c r="I11" s="161"/>
      <c r="J11" s="161"/>
    </row>
    <row r="12" spans="1:10" ht="13" customHeight="1" x14ac:dyDescent="0.25">
      <c r="A12" s="353" t="s">
        <v>75</v>
      </c>
      <c r="B12" s="234"/>
      <c r="C12" s="354">
        <v>-157</v>
      </c>
      <c r="D12" s="355">
        <v>-1.1000000000000001</v>
      </c>
      <c r="E12" s="57"/>
      <c r="F12" s="354">
        <v>-155</v>
      </c>
      <c r="G12" s="355">
        <v>-0.3</v>
      </c>
      <c r="H12" s="161"/>
      <c r="I12" s="161"/>
      <c r="J12" s="161"/>
    </row>
    <row r="13" spans="1:10" ht="13" customHeight="1" x14ac:dyDescent="0.25">
      <c r="A13" s="363" t="s">
        <v>99</v>
      </c>
      <c r="B13" s="364"/>
      <c r="C13" s="365">
        <v>578</v>
      </c>
      <c r="D13" s="358">
        <v>4</v>
      </c>
      <c r="E13" s="125"/>
      <c r="F13" s="365">
        <v>2132</v>
      </c>
      <c r="G13" s="358">
        <v>4.4000000000000004</v>
      </c>
      <c r="H13" s="128"/>
      <c r="I13" s="128"/>
      <c r="J13" s="128"/>
    </row>
    <row r="14" spans="1:10" ht="13" customHeight="1" x14ac:dyDescent="0.25">
      <c r="A14" s="145" t="s">
        <v>67</v>
      </c>
      <c r="B14" s="161"/>
      <c r="C14" s="98">
        <v>552</v>
      </c>
      <c r="D14" s="236">
        <v>3.8</v>
      </c>
      <c r="E14" s="367"/>
      <c r="F14" s="98">
        <v>1859</v>
      </c>
      <c r="G14" s="236">
        <v>3.8</v>
      </c>
      <c r="H14" s="475"/>
      <c r="I14" s="161"/>
      <c r="J14" s="161"/>
    </row>
    <row r="15" spans="1:10" ht="13" customHeight="1" x14ac:dyDescent="0.25">
      <c r="A15" s="148" t="s">
        <v>68</v>
      </c>
      <c r="B15" s="234"/>
      <c r="C15" s="539">
        <v>412</v>
      </c>
      <c r="D15" s="369">
        <v>2.8</v>
      </c>
      <c r="E15" s="57"/>
      <c r="F15" s="539">
        <v>970</v>
      </c>
      <c r="G15" s="369">
        <v>1.9999999999999991</v>
      </c>
      <c r="H15" s="161"/>
      <c r="I15" s="161"/>
      <c r="J15" s="161"/>
    </row>
    <row r="16" spans="1:10" ht="13" customHeight="1" x14ac:dyDescent="0.25">
      <c r="A16" s="16" t="s">
        <v>175</v>
      </c>
      <c r="B16" s="234"/>
      <c r="C16" s="235">
        <v>1542</v>
      </c>
      <c r="D16" s="236">
        <v>10.6</v>
      </c>
      <c r="E16" s="125"/>
      <c r="F16" s="235">
        <v>4961</v>
      </c>
      <c r="G16" s="236">
        <v>10.199999999999999</v>
      </c>
      <c r="H16" s="161"/>
      <c r="I16" s="161"/>
      <c r="J16" s="161"/>
    </row>
    <row r="17" spans="1:10" ht="13" customHeight="1" thickBot="1" x14ac:dyDescent="0.3">
      <c r="A17" s="371" t="s">
        <v>70</v>
      </c>
      <c r="B17" s="372"/>
      <c r="C17" s="535">
        <v>123.87867796736322</v>
      </c>
      <c r="D17" s="153"/>
      <c r="E17" s="57"/>
      <c r="F17" s="535">
        <v>556.81004232169789</v>
      </c>
      <c r="G17" s="153"/>
      <c r="H17" s="373"/>
      <c r="I17" s="373"/>
      <c r="J17" s="373"/>
    </row>
    <row r="18" spans="1:10" ht="11.15" customHeight="1" x14ac:dyDescent="0.25">
      <c r="A18" s="374"/>
      <c r="B18" s="234"/>
      <c r="C18" s="49"/>
      <c r="D18" s="45"/>
      <c r="E18" s="377"/>
      <c r="F18" s="378"/>
      <c r="G18" s="378"/>
      <c r="H18" s="161"/>
      <c r="I18" s="161"/>
      <c r="J18" s="161"/>
    </row>
    <row r="19" spans="1:10" ht="11.15" customHeight="1" x14ac:dyDescent="0.25">
      <c r="A19" s="606"/>
      <c r="B19" s="606"/>
      <c r="C19" s="606"/>
      <c r="D19" s="606"/>
      <c r="E19" s="606"/>
      <c r="F19" s="606"/>
      <c r="G19" s="606"/>
      <c r="H19" s="606"/>
      <c r="I19" s="606"/>
      <c r="J19" s="606"/>
    </row>
    <row r="20" spans="1:10" ht="11.15" customHeight="1" x14ac:dyDescent="0.25">
      <c r="A20" s="86"/>
      <c r="B20" s="86"/>
      <c r="C20" s="86"/>
      <c r="D20" s="86"/>
      <c r="E20" s="86"/>
      <c r="F20" s="86"/>
      <c r="G20" s="86"/>
    </row>
  </sheetData>
  <mergeCells count="6">
    <mergeCell ref="A19:J19"/>
    <mergeCell ref="A1:G1"/>
    <mergeCell ref="A2:G2"/>
    <mergeCell ref="A3:G3"/>
    <mergeCell ref="C5:D5"/>
    <mergeCell ref="F5:G5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45057" r:id="rId4">
          <objectPr defaultSize="0" autoPict="0" r:id="rId5">
            <anchor moveWithCells="1" sizeWithCells="1">
              <from>
                <xdr:col>4</xdr:col>
                <xdr:colOff>0</xdr:colOff>
                <xdr:row>18</xdr:row>
                <xdr:rowOff>0</xdr:rowOff>
              </from>
              <to>
                <xdr:col>4</xdr:col>
                <xdr:colOff>0</xdr:colOff>
                <xdr:row>18</xdr:row>
                <xdr:rowOff>50800</xdr:rowOff>
              </to>
            </anchor>
          </objectPr>
        </oleObject>
      </mc:Choice>
      <mc:Fallback>
        <oleObject progId="Word.Picture.8" shapeId="45057" r:id="rId4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26"/>
  <sheetViews>
    <sheetView showGridLines="0" zoomScaleNormal="100" zoomScaleSheetLayoutView="130" workbookViewId="0">
      <selection sqref="A1:M1"/>
    </sheetView>
  </sheetViews>
  <sheetFormatPr defaultColWidth="9.81640625" defaultRowHeight="10.5" x14ac:dyDescent="0.25"/>
  <cols>
    <col min="1" max="1" width="42.7265625" style="68" customWidth="1"/>
    <col min="2" max="2" width="2.7265625" style="68" customWidth="1"/>
    <col min="3" max="7" width="7.7265625" style="68" customWidth="1"/>
    <col min="8" max="8" width="2.7265625" style="68" customWidth="1"/>
    <col min="9" max="13" width="7.7265625" style="68" customWidth="1"/>
    <col min="14" max="16384" width="9.81640625" style="619"/>
  </cols>
  <sheetData>
    <row r="1" spans="1:15" ht="11.15" customHeight="1" x14ac:dyDescent="0.25">
      <c r="A1" s="585" t="s">
        <v>96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</row>
    <row r="2" spans="1:15" ht="11.15" customHeight="1" x14ac:dyDescent="0.25">
      <c r="A2" s="586" t="s">
        <v>97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</row>
    <row r="3" spans="1:15" ht="11.15" customHeight="1" x14ac:dyDescent="0.25">
      <c r="A3" s="587" t="s">
        <v>2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</row>
    <row r="4" spans="1:15" ht="11.15" customHeight="1" x14ac:dyDescent="0.25">
      <c r="A4" s="219"/>
      <c r="B4" s="219"/>
      <c r="C4" s="219"/>
      <c r="D4" s="219"/>
      <c r="E4" s="219"/>
      <c r="F4" s="219"/>
      <c r="G4" s="219"/>
      <c r="H4" s="219"/>
      <c r="I4" s="219"/>
      <c r="J4" s="219"/>
      <c r="K4" s="220"/>
      <c r="L4" s="220"/>
      <c r="M4" s="219"/>
    </row>
    <row r="5" spans="1:15" ht="15" customHeight="1" x14ac:dyDescent="0.25">
      <c r="A5" s="221"/>
      <c r="B5" s="221"/>
      <c r="C5" s="601" t="s">
        <v>187</v>
      </c>
      <c r="D5" s="601"/>
      <c r="E5" s="601"/>
      <c r="F5" s="601"/>
      <c r="G5" s="601"/>
      <c r="H5" s="222"/>
      <c r="I5" s="601" t="s">
        <v>98</v>
      </c>
      <c r="J5" s="601"/>
      <c r="K5" s="601"/>
      <c r="L5" s="601"/>
      <c r="M5" s="601"/>
    </row>
    <row r="6" spans="1:15" s="620" customFormat="1" ht="15" customHeight="1" x14ac:dyDescent="0.25">
      <c r="A6" s="223"/>
      <c r="B6" s="223"/>
      <c r="C6" s="81">
        <v>2021</v>
      </c>
      <c r="D6" s="81" t="s">
        <v>42</v>
      </c>
      <c r="E6" s="81">
        <v>2020</v>
      </c>
      <c r="F6" s="81" t="s">
        <v>42</v>
      </c>
      <c r="G6" s="81" t="s">
        <v>4</v>
      </c>
      <c r="H6" s="224"/>
      <c r="I6" s="81">
        <v>2021</v>
      </c>
      <c r="J6" s="81" t="s">
        <v>42</v>
      </c>
      <c r="K6" s="81">
        <v>2020</v>
      </c>
      <c r="L6" s="81" t="s">
        <v>42</v>
      </c>
      <c r="M6" s="81" t="s">
        <v>4</v>
      </c>
    </row>
    <row r="7" spans="1:15" ht="13" customHeight="1" x14ac:dyDescent="0.25">
      <c r="A7" s="83" t="s">
        <v>44</v>
      </c>
      <c r="B7" s="227"/>
      <c r="C7" s="85">
        <v>53273</v>
      </c>
      <c r="D7" s="86">
        <v>100</v>
      </c>
      <c r="E7" s="85">
        <v>49116</v>
      </c>
      <c r="F7" s="86">
        <v>100</v>
      </c>
      <c r="G7" s="86">
        <v>8.4636371039986891</v>
      </c>
      <c r="H7" s="228"/>
      <c r="I7" s="85">
        <v>194804</v>
      </c>
      <c r="J7" s="86">
        <v>100</v>
      </c>
      <c r="K7" s="85">
        <v>183615</v>
      </c>
      <c r="L7" s="86">
        <v>100</v>
      </c>
      <c r="M7" s="86">
        <v>6.0937287258666206</v>
      </c>
    </row>
    <row r="8" spans="1:15" ht="13" customHeight="1" x14ac:dyDescent="0.25">
      <c r="A8" s="89" t="s">
        <v>45</v>
      </c>
      <c r="B8" s="227"/>
      <c r="C8" s="29">
        <v>29288</v>
      </c>
      <c r="D8" s="90">
        <v>55</v>
      </c>
      <c r="E8" s="29">
        <v>27177</v>
      </c>
      <c r="F8" s="90">
        <v>55.3</v>
      </c>
      <c r="G8" s="90">
        <v>7.7675976009125458</v>
      </c>
      <c r="H8" s="229"/>
      <c r="I8" s="29">
        <v>106206</v>
      </c>
      <c r="J8" s="90">
        <v>54.5</v>
      </c>
      <c r="K8" s="29">
        <v>100804</v>
      </c>
      <c r="L8" s="90">
        <v>54.9</v>
      </c>
      <c r="M8" s="90">
        <v>5.3589143287964713</v>
      </c>
    </row>
    <row r="9" spans="1:15" ht="13" customHeight="1" x14ac:dyDescent="0.25">
      <c r="A9" s="91" t="s">
        <v>46</v>
      </c>
      <c r="B9" s="227"/>
      <c r="C9" s="230">
        <v>23985</v>
      </c>
      <c r="D9" s="95">
        <v>45</v>
      </c>
      <c r="E9" s="230">
        <v>21939</v>
      </c>
      <c r="F9" s="95">
        <v>44.7</v>
      </c>
      <c r="G9" s="95">
        <v>9.3258580609872901</v>
      </c>
      <c r="H9" s="229"/>
      <c r="I9" s="230">
        <v>88598</v>
      </c>
      <c r="J9" s="93">
        <v>45.5</v>
      </c>
      <c r="K9" s="230">
        <v>82811</v>
      </c>
      <c r="L9" s="93">
        <v>45.1</v>
      </c>
      <c r="M9" s="93">
        <v>6.9882020504522302</v>
      </c>
    </row>
    <row r="10" spans="1:15" ht="13" customHeight="1" x14ac:dyDescent="0.25">
      <c r="A10" s="231" t="s">
        <v>47</v>
      </c>
      <c r="B10" s="226"/>
      <c r="C10" s="98">
        <v>2232</v>
      </c>
      <c r="D10" s="99">
        <v>4.2</v>
      </c>
      <c r="E10" s="98">
        <v>2119</v>
      </c>
      <c r="F10" s="99">
        <v>4.3</v>
      </c>
      <c r="G10" s="99">
        <v>5.3327041057102509</v>
      </c>
      <c r="H10" s="229"/>
      <c r="I10" s="98">
        <v>9012</v>
      </c>
      <c r="J10" s="99">
        <v>4.5999999999999996</v>
      </c>
      <c r="K10" s="98">
        <v>7891</v>
      </c>
      <c r="L10" s="99">
        <v>4.3</v>
      </c>
      <c r="M10" s="99">
        <v>14.206057533899386</v>
      </c>
    </row>
    <row r="11" spans="1:15" ht="13" customHeight="1" x14ac:dyDescent="0.25">
      <c r="A11" s="232" t="s">
        <v>48</v>
      </c>
      <c r="B11" s="226"/>
      <c r="C11" s="28">
        <v>13672</v>
      </c>
      <c r="D11" s="101">
        <v>25.599999999999994</v>
      </c>
      <c r="E11" s="28">
        <v>12256</v>
      </c>
      <c r="F11" s="86">
        <v>25.000000000000007</v>
      </c>
      <c r="G11" s="86">
        <v>11.553524804177551</v>
      </c>
      <c r="H11" s="233"/>
      <c r="I11" s="28">
        <v>51709</v>
      </c>
      <c r="J11" s="86">
        <v>26.599999999999998</v>
      </c>
      <c r="K11" s="85">
        <v>48554</v>
      </c>
      <c r="L11" s="86">
        <v>26.500000000000004</v>
      </c>
      <c r="M11" s="86">
        <v>6.4979198418255946</v>
      </c>
    </row>
    <row r="12" spans="1:15" ht="13" customHeight="1" x14ac:dyDescent="0.25">
      <c r="A12" s="89" t="s">
        <v>75</v>
      </c>
      <c r="C12" s="29">
        <v>303</v>
      </c>
      <c r="D12" s="90">
        <v>0.6</v>
      </c>
      <c r="E12" s="29">
        <v>335</v>
      </c>
      <c r="F12" s="90">
        <v>0.7</v>
      </c>
      <c r="G12" s="90">
        <v>-9.5522388059701484</v>
      </c>
      <c r="H12" s="233"/>
      <c r="I12" s="29">
        <v>475</v>
      </c>
      <c r="J12" s="90">
        <v>0.2</v>
      </c>
      <c r="K12" s="29">
        <v>1123</v>
      </c>
      <c r="L12" s="90">
        <v>0.6</v>
      </c>
      <c r="M12" s="90">
        <v>-57.702582368655385</v>
      </c>
    </row>
    <row r="13" spans="1:15" ht="13" customHeight="1" x14ac:dyDescent="0.25">
      <c r="A13" s="104" t="s">
        <v>99</v>
      </c>
      <c r="B13" s="237"/>
      <c r="C13" s="92">
        <v>7778</v>
      </c>
      <c r="D13" s="93">
        <v>14.6</v>
      </c>
      <c r="E13" s="92">
        <v>7229</v>
      </c>
      <c r="F13" s="93">
        <v>14.7</v>
      </c>
      <c r="G13" s="93">
        <v>7.5944113985336736</v>
      </c>
      <c r="H13" s="228"/>
      <c r="I13" s="92">
        <v>27402</v>
      </c>
      <c r="J13" s="93">
        <v>14.1</v>
      </c>
      <c r="K13" s="92">
        <v>25243</v>
      </c>
      <c r="L13" s="93">
        <v>13.7</v>
      </c>
      <c r="M13" s="93">
        <v>8.5528661411084173</v>
      </c>
    </row>
    <row r="14" spans="1:15" ht="13" customHeight="1" x14ac:dyDescent="0.25">
      <c r="A14" s="238" t="s">
        <v>67</v>
      </c>
      <c r="C14" s="98">
        <v>2277</v>
      </c>
      <c r="D14" s="99">
        <v>4.3</v>
      </c>
      <c r="E14" s="98">
        <v>2204</v>
      </c>
      <c r="F14" s="99">
        <v>4.5</v>
      </c>
      <c r="G14" s="99">
        <v>3.3121597096188671</v>
      </c>
      <c r="H14" s="233"/>
      <c r="I14" s="98">
        <v>8949</v>
      </c>
      <c r="J14" s="99">
        <v>4.5999999999999996</v>
      </c>
      <c r="K14" s="98">
        <v>9011</v>
      </c>
      <c r="L14" s="99">
        <v>4.9000000000000004</v>
      </c>
      <c r="M14" s="99">
        <v>-0.68804794140494563</v>
      </c>
    </row>
    <row r="15" spans="1:15" ht="13" customHeight="1" x14ac:dyDescent="0.25">
      <c r="A15" s="131" t="s">
        <v>68</v>
      </c>
      <c r="B15" s="227"/>
      <c r="C15" s="116">
        <v>593</v>
      </c>
      <c r="D15" s="118">
        <v>1.1000000000000005</v>
      </c>
      <c r="E15" s="116">
        <v>565</v>
      </c>
      <c r="F15" s="118">
        <v>1.1999999999999993</v>
      </c>
      <c r="G15" s="118">
        <v>4.9557522123893749</v>
      </c>
      <c r="H15" s="75"/>
      <c r="I15" s="116">
        <v>2498</v>
      </c>
      <c r="J15" s="118">
        <v>1.1999999999999993</v>
      </c>
      <c r="K15" s="116">
        <v>3091</v>
      </c>
      <c r="L15" s="118">
        <v>1.7000000000000011</v>
      </c>
      <c r="M15" s="118">
        <v>-19.184729860886442</v>
      </c>
      <c r="O15" s="621"/>
    </row>
    <row r="16" spans="1:15" ht="13" customHeight="1" x14ac:dyDescent="0.25">
      <c r="A16" s="102" t="s">
        <v>175</v>
      </c>
      <c r="B16" s="227"/>
      <c r="C16" s="98">
        <v>10648</v>
      </c>
      <c r="D16" s="99">
        <v>20</v>
      </c>
      <c r="E16" s="98">
        <v>9998</v>
      </c>
      <c r="F16" s="99">
        <v>20.399999999999999</v>
      </c>
      <c r="G16" s="99">
        <v>6.5013002600520009</v>
      </c>
      <c r="H16" s="228"/>
      <c r="I16" s="98">
        <v>38849</v>
      </c>
      <c r="J16" s="99">
        <v>19.899999999999999</v>
      </c>
      <c r="K16" s="98">
        <v>37345</v>
      </c>
      <c r="L16" s="99">
        <v>20.3</v>
      </c>
      <c r="M16" s="99">
        <v>4.0273128932922786</v>
      </c>
    </row>
    <row r="17" spans="1:13" ht="13" customHeight="1" thickBot="1" x14ac:dyDescent="0.3">
      <c r="A17" s="239" t="s">
        <v>70</v>
      </c>
      <c r="B17" s="240"/>
      <c r="C17" s="535">
        <v>5668.266479396998</v>
      </c>
      <c r="D17" s="469"/>
      <c r="E17" s="469">
        <v>4117.7698835655683</v>
      </c>
      <c r="F17" s="469"/>
      <c r="G17" s="570">
        <v>37.653794157357282</v>
      </c>
      <c r="H17" s="242"/>
      <c r="I17" s="535">
        <v>13864.5683486944</v>
      </c>
      <c r="J17" s="469"/>
      <c r="K17" s="469">
        <v>10353.861361877551</v>
      </c>
      <c r="L17" s="469"/>
      <c r="M17" s="570">
        <v>33.907224214370046</v>
      </c>
    </row>
    <row r="18" spans="1:13" ht="11.15" customHeight="1" x14ac:dyDescent="0.25">
      <c r="A18" s="47"/>
      <c r="C18" s="467"/>
      <c r="D18" s="86"/>
      <c r="E18" s="467"/>
      <c r="F18" s="86"/>
      <c r="G18" s="86"/>
      <c r="H18" s="243"/>
      <c r="I18" s="85"/>
      <c r="J18" s="86"/>
      <c r="K18" s="85"/>
      <c r="L18" s="86"/>
      <c r="M18" s="86"/>
    </row>
    <row r="19" spans="1:13" ht="15" customHeight="1" x14ac:dyDescent="0.25">
      <c r="A19" s="245" t="s">
        <v>100</v>
      </c>
      <c r="B19" s="246"/>
      <c r="C19" s="85"/>
      <c r="D19" s="86"/>
      <c r="E19" s="85"/>
      <c r="F19" s="86"/>
      <c r="G19" s="86"/>
      <c r="H19" s="247"/>
      <c r="I19" s="85"/>
      <c r="J19" s="86"/>
      <c r="K19" s="85"/>
      <c r="L19" s="86"/>
      <c r="M19" s="86"/>
    </row>
    <row r="20" spans="1:13" ht="13" customHeight="1" x14ac:dyDescent="0.25">
      <c r="A20" s="249" t="s">
        <v>101</v>
      </c>
      <c r="B20" s="227"/>
      <c r="C20" s="250"/>
      <c r="D20" s="250"/>
      <c r="E20" s="250"/>
      <c r="F20" s="250"/>
      <c r="G20" s="250"/>
      <c r="H20" s="247"/>
      <c r="I20" s="250"/>
      <c r="J20" s="250"/>
      <c r="K20" s="250"/>
      <c r="L20" s="250"/>
      <c r="M20" s="250"/>
    </row>
    <row r="21" spans="1:13" ht="13" customHeight="1" x14ac:dyDescent="0.25">
      <c r="A21" s="155" t="s">
        <v>102</v>
      </c>
      <c r="B21" s="106"/>
      <c r="C21" s="251">
        <v>531.78085829795418</v>
      </c>
      <c r="D21" s="101">
        <v>55.9</v>
      </c>
      <c r="E21" s="251">
        <v>494.98</v>
      </c>
      <c r="F21" s="101">
        <v>54.86</v>
      </c>
      <c r="G21" s="101">
        <v>7.4348172245250588</v>
      </c>
      <c r="H21" s="101"/>
      <c r="I21" s="251">
        <v>2057.8733912173739</v>
      </c>
      <c r="J21" s="101">
        <v>59.51</v>
      </c>
      <c r="K21" s="251">
        <v>1991.7</v>
      </c>
      <c r="L21" s="101">
        <v>60.64</v>
      </c>
      <c r="M21" s="101">
        <v>3.3224577605750705</v>
      </c>
    </row>
    <row r="22" spans="1:13" ht="13" customHeight="1" x14ac:dyDescent="0.25">
      <c r="A22" s="252" t="s">
        <v>103</v>
      </c>
      <c r="B22" s="253"/>
      <c r="C22" s="254">
        <v>147.41243579520528</v>
      </c>
      <c r="D22" s="99">
        <v>15.5</v>
      </c>
      <c r="E22" s="254">
        <v>131.81</v>
      </c>
      <c r="F22" s="99">
        <v>14.61</v>
      </c>
      <c r="G22" s="99">
        <v>11.837065317658201</v>
      </c>
      <c r="H22" s="101"/>
      <c r="I22" s="254">
        <v>496.83913281122267</v>
      </c>
      <c r="J22" s="99">
        <v>14.37</v>
      </c>
      <c r="K22" s="254">
        <v>429.8</v>
      </c>
      <c r="L22" s="99">
        <v>13.09</v>
      </c>
      <c r="M22" s="99">
        <v>15.597750770410101</v>
      </c>
    </row>
    <row r="23" spans="1:13" ht="13" customHeight="1" x14ac:dyDescent="0.25">
      <c r="A23" s="255" t="s">
        <v>104</v>
      </c>
      <c r="B23" s="253"/>
      <c r="C23" s="251">
        <v>272.14510447999999</v>
      </c>
      <c r="D23" s="101">
        <v>28.61</v>
      </c>
      <c r="E23" s="251">
        <v>275.39999999999998</v>
      </c>
      <c r="F23" s="101">
        <v>30.53</v>
      </c>
      <c r="G23" s="101">
        <v>-1.1818792737835815</v>
      </c>
      <c r="H23" s="101"/>
      <c r="I23" s="251">
        <v>903.19493876899992</v>
      </c>
      <c r="J23" s="101">
        <v>26.12</v>
      </c>
      <c r="K23" s="251">
        <v>862.9</v>
      </c>
      <c r="L23" s="101">
        <v>26.27</v>
      </c>
      <c r="M23" s="101">
        <v>4.6697112955151221</v>
      </c>
    </row>
    <row r="24" spans="1:13" ht="13" customHeight="1" thickBot="1" x14ac:dyDescent="0.3">
      <c r="A24" s="465" t="s">
        <v>105</v>
      </c>
      <c r="B24" s="256"/>
      <c r="C24" s="343">
        <v>951.33839857315945</v>
      </c>
      <c r="D24" s="134">
        <v>100.01</v>
      </c>
      <c r="E24" s="343">
        <v>902.18999999999994</v>
      </c>
      <c r="F24" s="134">
        <v>100</v>
      </c>
      <c r="G24" s="134">
        <v>5.4476771603719332</v>
      </c>
      <c r="H24" s="101"/>
      <c r="I24" s="343">
        <v>3457.9074627975961</v>
      </c>
      <c r="J24" s="134">
        <v>100</v>
      </c>
      <c r="K24" s="343">
        <v>3284.4</v>
      </c>
      <c r="L24" s="134">
        <v>100</v>
      </c>
      <c r="M24" s="134">
        <v>5.2827750212396829</v>
      </c>
    </row>
    <row r="25" spans="1:13" x14ac:dyDescent="0.25">
      <c r="A25" s="106"/>
      <c r="B25" s="257"/>
      <c r="C25" s="251"/>
      <c r="D25" s="258"/>
      <c r="E25" s="251"/>
      <c r="F25" s="258"/>
      <c r="G25" s="101"/>
      <c r="H25" s="101"/>
      <c r="I25" s="259"/>
      <c r="J25" s="260"/>
      <c r="K25" s="259"/>
      <c r="L25" s="260"/>
      <c r="M25" s="86"/>
    </row>
    <row r="26" spans="1:13" ht="11.15" customHeight="1" x14ac:dyDescent="0.25">
      <c r="A26" s="606"/>
      <c r="B26" s="606"/>
      <c r="C26" s="606"/>
      <c r="D26" s="606"/>
      <c r="E26" s="606"/>
      <c r="F26" s="606"/>
      <c r="G26" s="606"/>
      <c r="H26" s="606"/>
      <c r="I26" s="606"/>
      <c r="J26" s="606"/>
      <c r="K26" s="606"/>
      <c r="L26" s="606"/>
      <c r="M26" s="606"/>
    </row>
  </sheetData>
  <mergeCells count="6">
    <mergeCell ref="A26:M26"/>
    <mergeCell ref="A1:M1"/>
    <mergeCell ref="A2:M2"/>
    <mergeCell ref="A3:M3"/>
    <mergeCell ref="C5:G5"/>
    <mergeCell ref="I5:M5"/>
  </mergeCells>
  <pageMargins left="0.19685039370078741" right="0.31496062992125984" top="0.78740157480314965" bottom="0.23622047244094491" header="0" footer="0"/>
  <pageSetup scale="82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5122" r:id="rId5">
          <objectPr defaultSize="0" autoPict="0" r:id="rId6">
            <anchor moveWithCells="1" sizeWithCells="1">
              <from>
                <xdr:col>4</xdr:col>
                <xdr:colOff>0</xdr:colOff>
                <xdr:row>25</xdr:row>
                <xdr:rowOff>0</xdr:rowOff>
              </from>
              <to>
                <xdr:col>4</xdr:col>
                <xdr:colOff>0</xdr:colOff>
                <xdr:row>25</xdr:row>
                <xdr:rowOff>50800</xdr:rowOff>
              </to>
            </anchor>
          </objectPr>
        </oleObject>
      </mc:Choice>
      <mc:Fallback>
        <oleObject progId="Word.Picture.8" shapeId="5122" r:id="rId5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46"/>
  <sheetViews>
    <sheetView showGridLines="0" zoomScale="120" zoomScaleNormal="120" zoomScaleSheetLayoutView="150" workbookViewId="0">
      <selection sqref="A1:J1"/>
    </sheetView>
  </sheetViews>
  <sheetFormatPr defaultColWidth="9.81640625" defaultRowHeight="10.5" x14ac:dyDescent="0.25"/>
  <cols>
    <col min="1" max="1" width="25.7265625" style="304" customWidth="1"/>
    <col min="2" max="2" width="1.7265625" style="270" customWidth="1"/>
    <col min="3" max="4" width="11.1796875" style="273" customWidth="1"/>
    <col min="5" max="5" width="1.7265625" style="303" customWidth="1"/>
    <col min="6" max="7" width="11.1796875" style="273" customWidth="1"/>
    <col min="8" max="8" width="1.7265625" style="303" customWidth="1"/>
    <col min="9" max="10" width="11.1796875" style="273" customWidth="1"/>
    <col min="11" max="11" width="11.26953125" style="270" customWidth="1"/>
    <col min="12" max="12" width="13.7265625" style="265" customWidth="1"/>
    <col min="13" max="13" width="17.453125" style="270" customWidth="1"/>
    <col min="14" max="14" width="18" style="270" customWidth="1"/>
    <col min="15" max="15" width="13.1796875" style="270" customWidth="1"/>
    <col min="16" max="17" width="11.26953125" style="270" customWidth="1"/>
    <col min="18" max="18" width="19" style="270" customWidth="1"/>
    <col min="19" max="19" width="13.54296875" style="265" customWidth="1"/>
    <col min="20" max="16384" width="9.81640625" style="265"/>
  </cols>
  <sheetData>
    <row r="1" spans="1:21" ht="11.15" customHeight="1" x14ac:dyDescent="0.25">
      <c r="A1" s="614" t="s">
        <v>0</v>
      </c>
      <c r="B1" s="614"/>
      <c r="C1" s="614"/>
      <c r="D1" s="614"/>
      <c r="E1" s="614"/>
      <c r="F1" s="614"/>
      <c r="G1" s="614"/>
      <c r="H1" s="614"/>
      <c r="I1" s="614"/>
      <c r="J1" s="614"/>
      <c r="K1" s="262"/>
      <c r="L1" s="263"/>
      <c r="M1" s="263"/>
      <c r="N1" s="263"/>
      <c r="O1" s="263"/>
      <c r="P1" s="263"/>
      <c r="Q1" s="264"/>
      <c r="R1" s="265"/>
      <c r="S1" s="266"/>
      <c r="T1" s="266"/>
      <c r="U1" s="266"/>
    </row>
    <row r="2" spans="1:21" ht="11.15" customHeight="1" x14ac:dyDescent="0.25">
      <c r="A2" s="615" t="s">
        <v>109</v>
      </c>
      <c r="B2" s="615"/>
      <c r="C2" s="615"/>
      <c r="D2" s="615"/>
      <c r="E2" s="615"/>
      <c r="F2" s="615"/>
      <c r="G2" s="615"/>
      <c r="H2" s="615"/>
      <c r="I2" s="615"/>
      <c r="J2" s="615"/>
      <c r="K2" s="265"/>
      <c r="L2" s="267"/>
      <c r="M2" s="267"/>
      <c r="N2" s="267"/>
      <c r="O2" s="267"/>
      <c r="P2" s="267"/>
      <c r="Q2" s="262"/>
      <c r="R2" s="263"/>
      <c r="S2" s="268"/>
      <c r="T2" s="268"/>
      <c r="U2" s="268"/>
    </row>
    <row r="3" spans="1:21" ht="11.15" customHeight="1" x14ac:dyDescent="0.25">
      <c r="A3" s="269"/>
      <c r="B3" s="269"/>
      <c r="C3" s="269"/>
      <c r="D3" s="269"/>
      <c r="E3" s="269"/>
      <c r="F3" s="269"/>
      <c r="G3" s="269"/>
      <c r="H3" s="269"/>
      <c r="I3" s="269"/>
      <c r="J3" s="269"/>
    </row>
    <row r="4" spans="1:21" ht="15" customHeight="1" x14ac:dyDescent="0.25">
      <c r="A4" s="271"/>
      <c r="B4" s="271"/>
      <c r="C4" s="616" t="s">
        <v>110</v>
      </c>
      <c r="D4" s="616"/>
      <c r="E4" s="269"/>
      <c r="F4" s="616" t="s">
        <v>111</v>
      </c>
      <c r="G4" s="616"/>
      <c r="H4" s="616"/>
      <c r="I4" s="616"/>
      <c r="J4" s="616"/>
    </row>
    <row r="5" spans="1:21" ht="15" customHeight="1" x14ac:dyDescent="0.25">
      <c r="A5" s="269"/>
      <c r="B5" s="272"/>
      <c r="C5" s="481" t="s">
        <v>185</v>
      </c>
      <c r="D5" s="481" t="s">
        <v>193</v>
      </c>
      <c r="E5" s="274"/>
      <c r="F5" s="617" t="s">
        <v>186</v>
      </c>
      <c r="G5" s="618"/>
      <c r="H5" s="274"/>
      <c r="I5" s="618" t="s">
        <v>176</v>
      </c>
      <c r="J5" s="618"/>
    </row>
    <row r="6" spans="1:21" s="277" customFormat="1" ht="15" customHeight="1" x14ac:dyDescent="0.25">
      <c r="A6" s="275"/>
      <c r="B6" s="276"/>
      <c r="E6" s="278"/>
      <c r="F6" s="279" t="s">
        <v>112</v>
      </c>
      <c r="G6" s="279" t="s">
        <v>113</v>
      </c>
      <c r="H6" s="280"/>
      <c r="I6" s="279" t="s">
        <v>112</v>
      </c>
      <c r="J6" s="279" t="s">
        <v>113</v>
      </c>
      <c r="K6" s="275"/>
      <c r="M6" s="275"/>
      <c r="N6" s="275"/>
      <c r="O6" s="275"/>
      <c r="P6" s="275"/>
      <c r="Q6" s="275"/>
      <c r="R6" s="275"/>
    </row>
    <row r="7" spans="1:21" ht="13" customHeight="1" x14ac:dyDescent="0.25">
      <c r="A7" s="281" t="s">
        <v>106</v>
      </c>
      <c r="B7" s="282"/>
      <c r="C7" s="283">
        <v>2.4241030495752769E-2</v>
      </c>
      <c r="D7" s="283">
        <v>7.3551114676703611E-2</v>
      </c>
      <c r="E7" s="284"/>
      <c r="F7" s="151">
        <v>20.583500000000001</v>
      </c>
      <c r="G7" s="285">
        <f t="shared" ref="G7:G12" si="0">$F$7/F7</f>
        <v>1</v>
      </c>
      <c r="H7" s="286"/>
      <c r="I7" s="151">
        <v>19.948699999999999</v>
      </c>
      <c r="J7" s="285">
        <f t="shared" ref="J7:J12" si="1">$I$7/I7</f>
        <v>1</v>
      </c>
      <c r="K7" s="476"/>
    </row>
    <row r="8" spans="1:21" ht="13" customHeight="1" x14ac:dyDescent="0.25">
      <c r="A8" s="287" t="s">
        <v>107</v>
      </c>
      <c r="B8" s="282"/>
      <c r="C8" s="288">
        <v>1.5393367044167272E-2</v>
      </c>
      <c r="D8" s="288">
        <v>5.6219174258748561E-2</v>
      </c>
      <c r="E8" s="284"/>
      <c r="F8" s="289">
        <v>3981.16</v>
      </c>
      <c r="G8" s="290">
        <f t="shared" si="0"/>
        <v>5.1702267680776457E-3</v>
      </c>
      <c r="H8" s="286"/>
      <c r="I8" s="289">
        <v>3432.5</v>
      </c>
      <c r="J8" s="290">
        <f t="shared" si="1"/>
        <v>5.8117115804806989E-3</v>
      </c>
      <c r="K8" s="476"/>
    </row>
    <row r="9" spans="1:21" ht="13" customHeight="1" x14ac:dyDescent="0.25">
      <c r="A9" s="291" t="s">
        <v>104</v>
      </c>
      <c r="B9" s="282"/>
      <c r="C9" s="283">
        <v>3.7984953429124335E-2</v>
      </c>
      <c r="D9" s="283">
        <v>0.10060984029947106</v>
      </c>
      <c r="E9" s="284"/>
      <c r="F9" s="151">
        <v>5.5804999999999998</v>
      </c>
      <c r="G9" s="285">
        <f t="shared" si="0"/>
        <v>3.6884687751993552</v>
      </c>
      <c r="H9" s="286"/>
      <c r="I9" s="151">
        <v>5.1966999999999999</v>
      </c>
      <c r="J9" s="285">
        <f t="shared" si="1"/>
        <v>3.8387245752111916</v>
      </c>
      <c r="K9" s="476"/>
    </row>
    <row r="10" spans="1:21" ht="13" customHeight="1" x14ac:dyDescent="0.25">
      <c r="A10" s="293" t="s">
        <v>108</v>
      </c>
      <c r="B10" s="292"/>
      <c r="C10" s="288">
        <v>0.11072738000785454</v>
      </c>
      <c r="D10" s="288">
        <v>0.5094163191070662</v>
      </c>
      <c r="E10" s="284"/>
      <c r="F10" s="289">
        <v>102.72</v>
      </c>
      <c r="G10" s="290">
        <f t="shared" si="0"/>
        <v>0.20038454049844237</v>
      </c>
      <c r="H10" s="286"/>
      <c r="I10" s="289">
        <v>84.15</v>
      </c>
      <c r="J10" s="290">
        <f t="shared" si="1"/>
        <v>0.2370612002376708</v>
      </c>
      <c r="K10" s="476"/>
    </row>
    <row r="11" spans="1:21" ht="13" customHeight="1" x14ac:dyDescent="0.25">
      <c r="A11" s="291" t="s">
        <v>114</v>
      </c>
      <c r="B11" s="292"/>
      <c r="C11" s="283">
        <v>3.6867069492961146E-2</v>
      </c>
      <c r="D11" s="283">
        <v>7.1669211203538641E-2</v>
      </c>
      <c r="E11" s="284"/>
      <c r="F11" s="151">
        <v>850.25</v>
      </c>
      <c r="G11" s="285">
        <f t="shared" si="0"/>
        <v>2.4208762128785651E-2</v>
      </c>
      <c r="H11" s="286"/>
      <c r="I11" s="151">
        <v>711.24</v>
      </c>
      <c r="J11" s="285">
        <f t="shared" si="1"/>
        <v>2.8047775715651535E-2</v>
      </c>
      <c r="K11" s="476"/>
    </row>
    <row r="12" spans="1:21" ht="13" customHeight="1" thickBot="1" x14ac:dyDescent="0.3">
      <c r="A12" s="561" t="s">
        <v>115</v>
      </c>
      <c r="B12" s="294"/>
      <c r="C12" s="532">
        <v>1.8628418508801703E-2</v>
      </c>
      <c r="D12" s="532">
        <v>4.9738636482970389E-2</v>
      </c>
      <c r="E12" s="295"/>
      <c r="F12" s="533">
        <v>0.88545273871540842</v>
      </c>
      <c r="G12" s="534">
        <f t="shared" si="0"/>
        <v>23.246300000000002</v>
      </c>
      <c r="H12" s="296"/>
      <c r="I12" s="533">
        <v>0.81352538405386332</v>
      </c>
      <c r="J12" s="534">
        <f t="shared" si="1"/>
        <v>24.5213</v>
      </c>
      <c r="K12" s="476"/>
    </row>
    <row r="13" spans="1:21" ht="11.15" customHeight="1" x14ac:dyDescent="0.25">
      <c r="A13" s="297"/>
      <c r="B13" s="297"/>
      <c r="C13" s="298"/>
      <c r="D13" s="298"/>
      <c r="E13" s="299"/>
      <c r="F13" s="300"/>
      <c r="G13" s="301"/>
      <c r="H13" s="302"/>
      <c r="I13" s="300"/>
      <c r="J13" s="301"/>
    </row>
    <row r="14" spans="1:21" ht="11.15" customHeight="1" x14ac:dyDescent="0.25">
      <c r="A14" s="613" t="s">
        <v>116</v>
      </c>
      <c r="B14" s="613"/>
      <c r="C14" s="613"/>
      <c r="D14" s="613"/>
      <c r="E14" s="613"/>
      <c r="F14" s="613"/>
      <c r="G14" s="613"/>
      <c r="H14" s="613"/>
      <c r="I14" s="613"/>
      <c r="J14" s="613"/>
    </row>
    <row r="15" spans="1:21" ht="11.15" customHeight="1" x14ac:dyDescent="0.25">
      <c r="A15" s="83"/>
      <c r="B15" s="227"/>
    </row>
    <row r="16" spans="1:21" ht="11.15" customHeight="1" x14ac:dyDescent="0.25"/>
    <row r="17" spans="1:17" ht="11.15" customHeight="1" x14ac:dyDescent="0.25"/>
    <row r="18" spans="1:17" ht="11.15" customHeight="1" x14ac:dyDescent="0.25"/>
    <row r="19" spans="1:17" ht="11.15" customHeight="1" x14ac:dyDescent="0.25"/>
    <row r="20" spans="1:17" ht="11.15" customHeight="1" x14ac:dyDescent="0.25"/>
    <row r="21" spans="1:17" ht="11.15" customHeight="1" x14ac:dyDescent="0.25"/>
    <row r="22" spans="1:17" ht="11.15" customHeight="1" x14ac:dyDescent="0.25"/>
    <row r="23" spans="1:17" ht="11.15" customHeight="1" x14ac:dyDescent="0.25"/>
    <row r="24" spans="1:17" x14ac:dyDescent="0.25">
      <c r="A24" s="305"/>
      <c r="B24" s="306"/>
      <c r="C24" s="307"/>
    </row>
    <row r="27" spans="1:17" x14ac:dyDescent="0.25">
      <c r="A27" s="305"/>
      <c r="B27" s="306"/>
      <c r="C27" s="307"/>
    </row>
    <row r="28" spans="1:17" x14ac:dyDescent="0.25">
      <c r="A28" s="305"/>
      <c r="B28" s="306"/>
      <c r="C28" s="307"/>
    </row>
    <row r="29" spans="1:17" x14ac:dyDescent="0.25">
      <c r="A29" s="305"/>
      <c r="B29" s="306"/>
      <c r="C29" s="307"/>
    </row>
    <row r="30" spans="1:17" x14ac:dyDescent="0.25">
      <c r="A30" s="305"/>
      <c r="B30" s="306"/>
      <c r="C30" s="307"/>
    </row>
    <row r="31" spans="1:17" x14ac:dyDescent="0.25">
      <c r="F31" s="308"/>
      <c r="M31" s="309"/>
      <c r="O31" s="310"/>
      <c r="P31" s="310"/>
      <c r="Q31" s="310"/>
    </row>
    <row r="32" spans="1:17" x14ac:dyDescent="0.25">
      <c r="K32" s="265"/>
      <c r="M32" s="309"/>
      <c r="O32" s="310"/>
      <c r="P32" s="310"/>
      <c r="Q32" s="310"/>
    </row>
    <row r="33" spans="1:18" x14ac:dyDescent="0.25">
      <c r="K33" s="265"/>
      <c r="M33" s="264"/>
      <c r="R33" s="310"/>
    </row>
    <row r="35" spans="1:18" x14ac:dyDescent="0.25">
      <c r="F35" s="308"/>
    </row>
    <row r="36" spans="1:18" x14ac:dyDescent="0.25">
      <c r="M36" s="265"/>
      <c r="N36" s="265"/>
      <c r="O36" s="265"/>
      <c r="P36" s="265"/>
      <c r="Q36" s="265"/>
    </row>
    <row r="37" spans="1:18" x14ac:dyDescent="0.25">
      <c r="M37" s="265"/>
      <c r="N37" s="265"/>
      <c r="O37" s="265"/>
      <c r="P37" s="265"/>
      <c r="Q37" s="265"/>
      <c r="R37" s="265"/>
    </row>
    <row r="38" spans="1:18" x14ac:dyDescent="0.25">
      <c r="M38" s="265"/>
      <c r="N38" s="265"/>
      <c r="O38" s="265"/>
      <c r="P38" s="265"/>
      <c r="Q38" s="265"/>
      <c r="R38" s="265"/>
    </row>
    <row r="39" spans="1:18" x14ac:dyDescent="0.25">
      <c r="M39" s="297"/>
      <c r="N39" s="297"/>
      <c r="O39" s="297"/>
      <c r="P39" s="297"/>
      <c r="Q39" s="297"/>
      <c r="R39" s="265"/>
    </row>
    <row r="40" spans="1:18" x14ac:dyDescent="0.25">
      <c r="M40" s="297"/>
      <c r="N40" s="297"/>
      <c r="O40" s="297"/>
      <c r="P40" s="297"/>
      <c r="Q40" s="297"/>
      <c r="R40" s="297"/>
    </row>
    <row r="41" spans="1:18" x14ac:dyDescent="0.25">
      <c r="M41" s="311"/>
      <c r="N41" s="297"/>
      <c r="O41" s="297"/>
      <c r="P41" s="297"/>
      <c r="Q41" s="297"/>
      <c r="R41" s="297"/>
    </row>
    <row r="42" spans="1:18" x14ac:dyDescent="0.25">
      <c r="M42" s="297"/>
      <c r="N42" s="297"/>
      <c r="O42" s="297"/>
      <c r="P42" s="297"/>
      <c r="Q42" s="297"/>
      <c r="R42" s="297"/>
    </row>
    <row r="43" spans="1:18" x14ac:dyDescent="0.25">
      <c r="M43" s="265"/>
      <c r="N43" s="265"/>
      <c r="O43" s="265"/>
      <c r="P43" s="265"/>
      <c r="Q43" s="265"/>
      <c r="R43" s="297"/>
    </row>
    <row r="44" spans="1:18" x14ac:dyDescent="0.25">
      <c r="A44" s="305"/>
      <c r="B44" s="306"/>
      <c r="C44" s="307"/>
      <c r="M44" s="265"/>
      <c r="N44" s="265"/>
      <c r="O44" s="265"/>
      <c r="P44" s="265"/>
      <c r="Q44" s="265"/>
      <c r="R44" s="265"/>
    </row>
    <row r="45" spans="1:18" x14ac:dyDescent="0.25">
      <c r="A45" s="305"/>
      <c r="B45" s="306"/>
      <c r="C45" s="307"/>
      <c r="M45" s="297"/>
      <c r="N45" s="297"/>
      <c r="O45" s="297"/>
      <c r="P45" s="297"/>
      <c r="Q45" s="297"/>
      <c r="R45" s="265"/>
    </row>
    <row r="46" spans="1:18" x14ac:dyDescent="0.25">
      <c r="A46" s="305"/>
      <c r="B46" s="306"/>
      <c r="C46" s="307"/>
      <c r="R46" s="297"/>
    </row>
  </sheetData>
  <mergeCells count="7">
    <mergeCell ref="A14:J14"/>
    <mergeCell ref="A1:J1"/>
    <mergeCell ref="A2:J2"/>
    <mergeCell ref="C4:D4"/>
    <mergeCell ref="F4:J4"/>
    <mergeCell ref="F5:G5"/>
    <mergeCell ref="I5:J5"/>
  </mergeCells>
  <pageMargins left="0.19685039370078741" right="0.31496062992125984" top="0.78740157480314965" bottom="0.23622047244094491" header="0" footer="0"/>
  <pageSetup orientation="portrait" r:id="rId1"/>
  <headerFooter alignWithMargins="0"/>
  <colBreaks count="1" manualBreakCount="1">
    <brk id="1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4.9989318521683403E-2"/>
    <pageSetUpPr fitToPage="1"/>
  </sheetPr>
  <dimension ref="A1:F59"/>
  <sheetViews>
    <sheetView showGridLines="0" view="pageBreakPreview" topLeftCell="A4" zoomScale="80" zoomScaleSheetLayoutView="80" workbookViewId="0">
      <selection activeCell="D55" sqref="D55"/>
    </sheetView>
  </sheetViews>
  <sheetFormatPr defaultColWidth="9.81640625" defaultRowHeight="15.5" outlineLevelRow="1" x14ac:dyDescent="0.35"/>
  <cols>
    <col min="1" max="1" width="49.26953125" style="169" customWidth="1"/>
    <col min="2" max="2" width="1.453125" style="169" customWidth="1"/>
    <col min="3" max="3" width="9.453125" style="169" bestFit="1" customWidth="1"/>
    <col min="4" max="4" width="8.453125" style="169" customWidth="1"/>
    <col min="5" max="5" width="9.7265625" style="169" bestFit="1" customWidth="1"/>
    <col min="6" max="6" width="9" style="169" customWidth="1"/>
    <col min="7" max="16384" width="9.81640625" style="169"/>
  </cols>
  <sheetData>
    <row r="1" spans="1:6" ht="36" customHeight="1" x14ac:dyDescent="0.4">
      <c r="A1" s="590" t="s">
        <v>0</v>
      </c>
      <c r="B1" s="590"/>
      <c r="C1" s="590"/>
      <c r="D1" s="590"/>
      <c r="E1" s="590"/>
    </row>
    <row r="2" spans="1:6" ht="15" customHeight="1" x14ac:dyDescent="0.4">
      <c r="A2" s="591" t="s">
        <v>40</v>
      </c>
      <c r="B2" s="591"/>
      <c r="C2" s="591"/>
      <c r="D2" s="591"/>
      <c r="E2" s="591"/>
      <c r="F2" s="170"/>
    </row>
    <row r="3" spans="1:6" ht="15" customHeight="1" x14ac:dyDescent="0.4">
      <c r="A3" s="592" t="s">
        <v>72</v>
      </c>
      <c r="B3" s="592"/>
      <c r="C3" s="592"/>
      <c r="D3" s="592"/>
      <c r="E3" s="592"/>
      <c r="F3" s="170"/>
    </row>
    <row r="4" spans="1:6" ht="18" x14ac:dyDescent="0.4">
      <c r="A4" s="593"/>
      <c r="B4" s="593"/>
      <c r="C4" s="593"/>
      <c r="D4" s="593"/>
      <c r="E4" s="593"/>
      <c r="F4" s="170"/>
    </row>
    <row r="5" spans="1:6" x14ac:dyDescent="0.35">
      <c r="A5" s="171"/>
      <c r="B5" s="171"/>
      <c r="C5" s="171"/>
      <c r="D5" s="171"/>
      <c r="E5" s="171"/>
      <c r="F5" s="171"/>
    </row>
    <row r="6" spans="1:6" x14ac:dyDescent="0.35">
      <c r="A6" s="172"/>
      <c r="B6" s="172"/>
      <c r="C6" s="595"/>
      <c r="D6" s="595"/>
      <c r="E6" s="595"/>
    </row>
    <row r="7" spans="1:6" hidden="1" x14ac:dyDescent="0.35">
      <c r="A7" s="172"/>
      <c r="B7" s="172"/>
      <c r="C7" s="173"/>
      <c r="D7" s="173"/>
      <c r="E7" s="173"/>
    </row>
    <row r="8" spans="1:6" x14ac:dyDescent="0.35">
      <c r="A8" s="174"/>
      <c r="B8" s="175"/>
      <c r="C8" s="176" t="s">
        <v>165</v>
      </c>
      <c r="D8" s="537" t="s">
        <v>73</v>
      </c>
      <c r="E8" s="176" t="s">
        <v>166</v>
      </c>
      <c r="F8" s="177"/>
    </row>
    <row r="9" spans="1:6" x14ac:dyDescent="0.35">
      <c r="A9" s="178" t="s">
        <v>74</v>
      </c>
      <c r="B9" s="178"/>
      <c r="C9" s="179">
        <v>556261</v>
      </c>
      <c r="D9" s="179"/>
      <c r="E9" s="179">
        <f t="shared" ref="E9:E30" si="0">+C9+D9</f>
        <v>556261</v>
      </c>
    </row>
    <row r="10" spans="1:6" x14ac:dyDescent="0.35">
      <c r="A10" s="180" t="s">
        <v>45</v>
      </c>
      <c r="B10" s="178"/>
      <c r="C10" s="181">
        <v>342548</v>
      </c>
      <c r="D10" s="181"/>
      <c r="E10" s="181">
        <f t="shared" si="0"/>
        <v>342548</v>
      </c>
    </row>
    <row r="11" spans="1:6" x14ac:dyDescent="0.35">
      <c r="A11" s="180" t="s">
        <v>46</v>
      </c>
      <c r="B11" s="178"/>
      <c r="C11" s="181">
        <f>C9-C10</f>
        <v>213713</v>
      </c>
      <c r="D11" s="181"/>
      <c r="E11" s="181">
        <f t="shared" si="0"/>
        <v>213713</v>
      </c>
    </row>
    <row r="12" spans="1:6" x14ac:dyDescent="0.35">
      <c r="A12" s="182" t="s">
        <v>47</v>
      </c>
      <c r="B12" s="183"/>
      <c r="C12" s="179">
        <v>27219</v>
      </c>
      <c r="D12" s="179"/>
      <c r="E12" s="179">
        <f t="shared" si="0"/>
        <v>27219</v>
      </c>
    </row>
    <row r="13" spans="1:6" x14ac:dyDescent="0.35">
      <c r="A13" s="182" t="s">
        <v>48</v>
      </c>
      <c r="B13" s="183"/>
      <c r="C13" s="179">
        <v>134079</v>
      </c>
      <c r="D13" s="179"/>
      <c r="E13" s="179">
        <f t="shared" si="0"/>
        <v>134079</v>
      </c>
    </row>
    <row r="14" spans="1:6" outlineLevel="1" x14ac:dyDescent="0.35">
      <c r="A14" s="184" t="s">
        <v>49</v>
      </c>
      <c r="B14" s="178"/>
      <c r="C14" s="179">
        <v>85</v>
      </c>
      <c r="D14" s="179"/>
      <c r="E14" s="179">
        <f>+C14+D14</f>
        <v>85</v>
      </c>
    </row>
    <row r="15" spans="1:6" outlineLevel="1" x14ac:dyDescent="0.35">
      <c r="A15" s="184" t="s">
        <v>50</v>
      </c>
      <c r="B15" s="178"/>
      <c r="C15" s="179">
        <v>507</v>
      </c>
      <c r="D15" s="179"/>
      <c r="E15" s="179">
        <f>+C15+D15</f>
        <v>507</v>
      </c>
    </row>
    <row r="16" spans="1:6" x14ac:dyDescent="0.35">
      <c r="A16" s="184" t="s">
        <v>75</v>
      </c>
      <c r="C16" s="179">
        <f>+C15-C14</f>
        <v>422</v>
      </c>
      <c r="D16" s="179"/>
      <c r="E16" s="179">
        <f>+C16+D16</f>
        <v>422</v>
      </c>
    </row>
    <row r="17" spans="1:6" s="188" customFormat="1" x14ac:dyDescent="0.35">
      <c r="A17" s="185" t="s">
        <v>66</v>
      </c>
      <c r="B17" s="186"/>
      <c r="C17" s="187">
        <f>C11-C12-C13-C16</f>
        <v>51993</v>
      </c>
      <c r="D17" s="187"/>
      <c r="E17" s="187">
        <f t="shared" si="0"/>
        <v>51993</v>
      </c>
    </row>
    <row r="18" spans="1:6" x14ac:dyDescent="0.35">
      <c r="A18" s="189" t="s">
        <v>53</v>
      </c>
      <c r="B18" s="182"/>
      <c r="C18" s="190">
        <v>-2667</v>
      </c>
      <c r="D18" s="190"/>
      <c r="E18" s="190">
        <f t="shared" si="0"/>
        <v>-2667</v>
      </c>
      <c r="F18" s="457">
        <f>+E18+E15</f>
        <v>-2160</v>
      </c>
    </row>
    <row r="19" spans="1:6" x14ac:dyDescent="0.35">
      <c r="A19" s="183" t="s">
        <v>76</v>
      </c>
      <c r="B19" s="183"/>
      <c r="C19" s="191">
        <v>16938</v>
      </c>
      <c r="D19" s="191"/>
      <c r="E19" s="191">
        <f t="shared" si="0"/>
        <v>16938</v>
      </c>
    </row>
    <row r="20" spans="1:6" x14ac:dyDescent="0.35">
      <c r="A20" s="192" t="s">
        <v>77</v>
      </c>
      <c r="B20" s="183"/>
      <c r="C20" s="190">
        <v>1464</v>
      </c>
      <c r="D20" s="190"/>
      <c r="E20" s="190">
        <f t="shared" si="0"/>
        <v>1464</v>
      </c>
    </row>
    <row r="21" spans="1:6" x14ac:dyDescent="0.35">
      <c r="A21" s="183" t="s">
        <v>78</v>
      </c>
      <c r="B21" s="183"/>
      <c r="C21" s="179">
        <f>+C19-C20</f>
        <v>15474</v>
      </c>
      <c r="D21" s="179">
        <f>+D19-D20</f>
        <v>0</v>
      </c>
      <c r="E21" s="179">
        <f t="shared" si="0"/>
        <v>15474</v>
      </c>
    </row>
    <row r="22" spans="1:6" x14ac:dyDescent="0.35">
      <c r="A22" s="193" t="s">
        <v>79</v>
      </c>
      <c r="B22" s="183"/>
      <c r="C22" s="191">
        <v>-1314</v>
      </c>
      <c r="D22" s="191"/>
      <c r="E22" s="191">
        <f t="shared" si="0"/>
        <v>-1314</v>
      </c>
    </row>
    <row r="23" spans="1:6" x14ac:dyDescent="0.35">
      <c r="A23" s="194" t="s">
        <v>80</v>
      </c>
      <c r="B23" s="182"/>
      <c r="C23" s="191">
        <v>-738</v>
      </c>
      <c r="D23" s="191"/>
      <c r="E23" s="191">
        <f t="shared" si="0"/>
        <v>-738</v>
      </c>
    </row>
    <row r="24" spans="1:6" ht="18" customHeight="1" x14ac:dyDescent="0.35">
      <c r="A24" s="184" t="s">
        <v>81</v>
      </c>
      <c r="B24" s="182"/>
      <c r="C24" s="190">
        <v>-38</v>
      </c>
      <c r="D24" s="190"/>
      <c r="E24" s="190">
        <f t="shared" si="0"/>
        <v>-38</v>
      </c>
    </row>
    <row r="25" spans="1:6" s="188" customFormat="1" x14ac:dyDescent="0.35">
      <c r="A25" s="195" t="s">
        <v>82</v>
      </c>
      <c r="B25" s="186"/>
      <c r="C25" s="187">
        <f>C21+C22+C23+C24</f>
        <v>13384</v>
      </c>
      <c r="D25" s="187">
        <f>D21+D22+D23+D24</f>
        <v>0</v>
      </c>
      <c r="E25" s="187">
        <f t="shared" si="0"/>
        <v>13384</v>
      </c>
    </row>
    <row r="26" spans="1:6" s="188" customFormat="1" ht="18" customHeight="1" x14ac:dyDescent="0.35">
      <c r="A26" s="196" t="s">
        <v>83</v>
      </c>
      <c r="B26" s="196"/>
      <c r="C26" s="197">
        <f>C17-C18-C25</f>
        <v>41276</v>
      </c>
      <c r="D26" s="197"/>
      <c r="E26" s="197">
        <f t="shared" si="0"/>
        <v>41276</v>
      </c>
      <c r="F26" s="457">
        <f>+E26-E14</f>
        <v>41191</v>
      </c>
    </row>
    <row r="27" spans="1:6" x14ac:dyDescent="0.35">
      <c r="A27" s="178" t="s">
        <v>60</v>
      </c>
      <c r="B27" s="178"/>
      <c r="C27" s="199">
        <v>14278</v>
      </c>
      <c r="D27" s="199"/>
      <c r="E27" s="199">
        <f t="shared" si="0"/>
        <v>14278</v>
      </c>
    </row>
    <row r="28" spans="1:6" x14ac:dyDescent="0.35">
      <c r="A28" s="180" t="s">
        <v>84</v>
      </c>
      <c r="B28" s="178"/>
      <c r="C28" s="181">
        <v>10680</v>
      </c>
      <c r="D28" s="181"/>
      <c r="E28" s="181">
        <f>+C28+D28</f>
        <v>10680</v>
      </c>
      <c r="F28" s="457">
        <f>+E28+E14</f>
        <v>10765</v>
      </c>
    </row>
    <row r="29" spans="1:6" x14ac:dyDescent="0.35">
      <c r="A29" s="196" t="s">
        <v>138</v>
      </c>
      <c r="B29" s="178"/>
      <c r="C29" s="458">
        <f>C26-C27+C28</f>
        <v>37678</v>
      </c>
      <c r="D29" s="458">
        <f>+D25+D26+D27+D28</f>
        <v>0</v>
      </c>
      <c r="E29" s="199">
        <f>+C29+D29</f>
        <v>37678</v>
      </c>
      <c r="F29" s="177"/>
    </row>
    <row r="30" spans="1:6" x14ac:dyDescent="0.35">
      <c r="A30" s="178" t="s">
        <v>139</v>
      </c>
      <c r="B30" s="178"/>
      <c r="C30" s="181"/>
      <c r="D30" s="181"/>
      <c r="E30" s="199">
        <f t="shared" si="0"/>
        <v>0</v>
      </c>
      <c r="F30" s="177"/>
    </row>
    <row r="31" spans="1:6" s="188" customFormat="1" x14ac:dyDescent="0.35">
      <c r="A31" s="200" t="s">
        <v>62</v>
      </c>
      <c r="B31" s="196"/>
      <c r="C31" s="187">
        <f>+C29+C30</f>
        <v>37678</v>
      </c>
      <c r="D31" s="187">
        <f>+D29</f>
        <v>0</v>
      </c>
      <c r="E31" s="187">
        <f>+E29+E30</f>
        <v>37678</v>
      </c>
      <c r="F31" s="198"/>
    </row>
    <row r="32" spans="1:6" x14ac:dyDescent="0.35">
      <c r="A32" s="178" t="s">
        <v>63</v>
      </c>
      <c r="B32" s="178"/>
      <c r="C32" s="179">
        <f>+C31-C33</f>
        <v>28495</v>
      </c>
      <c r="D32" s="179">
        <f>+D31</f>
        <v>0</v>
      </c>
      <c r="E32" s="179">
        <f t="shared" ref="E32:E33" si="1">+C32+D32</f>
        <v>28495</v>
      </c>
    </row>
    <row r="33" spans="1:5" x14ac:dyDescent="0.35">
      <c r="A33" s="180" t="s">
        <v>64</v>
      </c>
      <c r="B33" s="178"/>
      <c r="C33" s="181">
        <v>9183</v>
      </c>
      <c r="D33" s="181"/>
      <c r="E33" s="181">
        <f t="shared" si="1"/>
        <v>9183</v>
      </c>
    </row>
    <row r="34" spans="1:5" x14ac:dyDescent="0.35">
      <c r="A34" s="178"/>
      <c r="B34" s="178"/>
      <c r="C34" s="201">
        <f>+C27/C26</f>
        <v>0.34591530187033626</v>
      </c>
      <c r="D34" s="201"/>
      <c r="E34" s="201"/>
    </row>
    <row r="35" spans="1:5" x14ac:dyDescent="0.35">
      <c r="A35" s="203"/>
      <c r="C35" s="204"/>
      <c r="D35" s="204"/>
      <c r="E35" s="204"/>
    </row>
    <row r="36" spans="1:5" hidden="1" x14ac:dyDescent="0.35">
      <c r="A36" s="205"/>
      <c r="C36" s="206"/>
      <c r="D36" s="206"/>
      <c r="E36" s="206"/>
    </row>
    <row r="37" spans="1:5" hidden="1" x14ac:dyDescent="0.35">
      <c r="A37" s="203"/>
      <c r="C37" s="206"/>
      <c r="D37" s="206"/>
      <c r="E37" s="206"/>
    </row>
    <row r="38" spans="1:5" hidden="1" x14ac:dyDescent="0.35">
      <c r="A38" s="203"/>
      <c r="C38" s="206"/>
      <c r="D38" s="206"/>
      <c r="E38" s="206"/>
    </row>
    <row r="39" spans="1:5" hidden="1" x14ac:dyDescent="0.35">
      <c r="A39" s="205"/>
      <c r="C39" s="206"/>
      <c r="D39" s="206"/>
      <c r="E39" s="206"/>
    </row>
    <row r="40" spans="1:5" hidden="1" x14ac:dyDescent="0.35">
      <c r="A40" s="205"/>
      <c r="C40" s="206"/>
      <c r="D40" s="206"/>
      <c r="E40" s="206"/>
    </row>
    <row r="41" spans="1:5" hidden="1" x14ac:dyDescent="0.35">
      <c r="A41" s="203"/>
      <c r="C41" s="206"/>
      <c r="D41" s="206"/>
      <c r="E41" s="206"/>
    </row>
    <row r="42" spans="1:5" hidden="1" x14ac:dyDescent="0.35">
      <c r="A42" s="203"/>
      <c r="C42" s="206"/>
      <c r="D42" s="206"/>
      <c r="E42" s="206"/>
    </row>
    <row r="43" spans="1:5" hidden="1" x14ac:dyDescent="0.35">
      <c r="C43" s="206"/>
      <c r="D43" s="206"/>
      <c r="E43" s="206"/>
    </row>
    <row r="44" spans="1:5" hidden="1" x14ac:dyDescent="0.35">
      <c r="C44" s="206"/>
      <c r="D44" s="206"/>
      <c r="E44" s="206"/>
    </row>
    <row r="45" spans="1:5" hidden="1" x14ac:dyDescent="0.35">
      <c r="C45" s="206"/>
      <c r="D45" s="206"/>
      <c r="E45" s="206"/>
    </row>
    <row r="46" spans="1:5" hidden="1" x14ac:dyDescent="0.35">
      <c r="C46" s="206"/>
      <c r="D46" s="206"/>
      <c r="E46" s="206"/>
    </row>
    <row r="47" spans="1:5" hidden="1" x14ac:dyDescent="0.35">
      <c r="C47" s="206"/>
      <c r="D47" s="206"/>
      <c r="E47" s="206"/>
    </row>
    <row r="48" spans="1:5" hidden="1" x14ac:dyDescent="0.35">
      <c r="C48" s="206"/>
      <c r="D48" s="206"/>
      <c r="E48" s="206"/>
    </row>
    <row r="49" spans="1:6" hidden="1" x14ac:dyDescent="0.35">
      <c r="C49" s="206"/>
      <c r="D49" s="206"/>
      <c r="E49" s="206"/>
    </row>
    <row r="50" spans="1:6" hidden="1" x14ac:dyDescent="0.35">
      <c r="C50" s="206"/>
      <c r="D50" s="206"/>
      <c r="E50" s="206"/>
    </row>
    <row r="51" spans="1:6" hidden="1" x14ac:dyDescent="0.35">
      <c r="C51" s="206"/>
      <c r="D51" s="206"/>
      <c r="E51" s="206"/>
    </row>
    <row r="52" spans="1:6" x14ac:dyDescent="0.35">
      <c r="C52" s="176" t="str">
        <f>C8</f>
        <v>2020 HFM</v>
      </c>
      <c r="D52" s="537" t="str">
        <f t="shared" ref="D52:E52" si="2">D8</f>
        <v>Ajustes</v>
      </c>
      <c r="E52" s="176" t="str">
        <f t="shared" si="2"/>
        <v>2020 Final</v>
      </c>
    </row>
    <row r="53" spans="1:6" x14ac:dyDescent="0.35">
      <c r="A53" s="207" t="s">
        <v>85</v>
      </c>
      <c r="B53" s="208"/>
      <c r="C53" s="209"/>
      <c r="D53" s="209"/>
      <c r="E53" s="209"/>
    </row>
    <row r="54" spans="1:6" ht="15.75" customHeight="1" x14ac:dyDescent="0.35">
      <c r="A54" s="210" t="s">
        <v>86</v>
      </c>
      <c r="B54" s="182"/>
      <c r="C54" s="211">
        <f>+C17</f>
        <v>51993</v>
      </c>
      <c r="D54" s="211"/>
      <c r="E54" s="211">
        <f t="shared" ref="E54:E58" si="3">+C54+D54</f>
        <v>51993</v>
      </c>
    </row>
    <row r="55" spans="1:6" ht="15.75" customHeight="1" x14ac:dyDescent="0.35">
      <c r="A55" s="169" t="s">
        <v>67</v>
      </c>
      <c r="C55" s="179">
        <v>25295</v>
      </c>
      <c r="D55" s="179">
        <v>-1</v>
      </c>
      <c r="E55" s="179">
        <f>+C55+D55</f>
        <v>25294</v>
      </c>
    </row>
    <row r="56" spans="1:6" ht="15.75" customHeight="1" x14ac:dyDescent="0.35">
      <c r="A56" s="184" t="s">
        <v>68</v>
      </c>
      <c r="B56" s="178"/>
      <c r="C56" s="212">
        <f>+C57-C55-C54</f>
        <v>5134</v>
      </c>
      <c r="D56" s="179"/>
      <c r="E56" s="212">
        <f>+C56+D56</f>
        <v>5134</v>
      </c>
    </row>
    <row r="57" spans="1:6" ht="15.75" customHeight="1" x14ac:dyDescent="0.35">
      <c r="A57" s="213" t="s">
        <v>69</v>
      </c>
      <c r="B57" s="178"/>
      <c r="C57" s="214">
        <v>82422</v>
      </c>
      <c r="D57" s="214">
        <f>+D56</f>
        <v>0</v>
      </c>
      <c r="E57" s="214">
        <f t="shared" si="3"/>
        <v>82422</v>
      </c>
    </row>
    <row r="58" spans="1:6" s="188" customFormat="1" ht="15.75" customHeight="1" x14ac:dyDescent="0.35">
      <c r="A58" s="215" t="s">
        <v>70</v>
      </c>
      <c r="C58" s="216"/>
      <c r="D58" s="216"/>
      <c r="E58" s="216">
        <f t="shared" si="3"/>
        <v>0</v>
      </c>
    </row>
    <row r="59" spans="1:6" ht="19.5" customHeight="1" x14ac:dyDescent="0.35">
      <c r="C59" s="217"/>
      <c r="D59" s="217"/>
      <c r="E59" s="217"/>
      <c r="F59" s="218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073" r:id="rId4">
          <objectPr defaultSize="0" autoPict="0" r:id="rId5">
            <anchor moveWithCells="1" sizeWithCells="1">
              <from>
                <xdr:col>5</xdr:col>
                <xdr:colOff>0</xdr:colOff>
                <xdr:row>58</xdr:row>
                <xdr:rowOff>12700</xdr:rowOff>
              </from>
              <to>
                <xdr:col>5</xdr:col>
                <xdr:colOff>0</xdr:colOff>
                <xdr:row>59</xdr:row>
                <xdr:rowOff>0</xdr:rowOff>
              </to>
            </anchor>
          </objectPr>
        </oleObject>
      </mc:Choice>
      <mc:Fallback>
        <oleObject progId="Word.Picture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4.9989318521683403E-2"/>
    <pageSetUpPr fitToPage="1"/>
  </sheetPr>
  <dimension ref="A1:Q1048514"/>
  <sheetViews>
    <sheetView showGridLines="0" topLeftCell="A10" zoomScale="90" zoomScaleNormal="90" zoomScaleSheetLayoutView="115" workbookViewId="0">
      <selection activeCell="F28" sqref="F28"/>
    </sheetView>
  </sheetViews>
  <sheetFormatPr defaultColWidth="9.81640625" defaultRowHeight="13" x14ac:dyDescent="0.3"/>
  <cols>
    <col min="1" max="1" width="37.453125" style="497" bestFit="1" customWidth="1"/>
    <col min="2" max="2" width="4.81640625" style="497" customWidth="1"/>
    <col min="3" max="3" width="8.81640625" style="497" bestFit="1" customWidth="1"/>
    <col min="4" max="4" width="7.1796875" style="497" bestFit="1" customWidth="1"/>
    <col min="5" max="5" width="7.7265625" style="497" bestFit="1" customWidth="1"/>
    <col min="6" max="6" width="6.26953125" style="497" bestFit="1" customWidth="1"/>
    <col min="7" max="7" width="5.81640625" style="497" bestFit="1" customWidth="1"/>
    <col min="8" max="8" width="4.81640625" style="497" customWidth="1"/>
    <col min="9" max="9" width="8.81640625" style="497" bestFit="1" customWidth="1"/>
    <col min="10" max="11" width="7.7265625" style="497" bestFit="1" customWidth="1"/>
    <col min="12" max="12" width="5.453125" style="497" customWidth="1"/>
    <col min="13" max="13" width="5.81640625" style="497" bestFit="1" customWidth="1"/>
    <col min="14" max="14" width="10.81640625" style="497" bestFit="1" customWidth="1"/>
    <col min="15" max="15" width="15.54296875" style="497" bestFit="1" customWidth="1"/>
    <col min="16" max="16384" width="9.81640625" style="497"/>
  </cols>
  <sheetData>
    <row r="1" spans="1:17" ht="39" customHeight="1" x14ac:dyDescent="0.3">
      <c r="A1" s="507"/>
      <c r="B1" s="507"/>
      <c r="C1" s="596" t="str">
        <f>+'Consolidado Resultados'!C5:H5</f>
        <v>Por el cuarto trimestre de:</v>
      </c>
      <c r="D1" s="596"/>
      <c r="E1" s="596"/>
      <c r="F1" s="596"/>
      <c r="G1" s="596"/>
      <c r="H1" s="508"/>
      <c r="I1" s="597" t="s">
        <v>152</v>
      </c>
      <c r="J1" s="598"/>
      <c r="K1" s="598"/>
      <c r="L1" s="598"/>
      <c r="M1" s="599"/>
    </row>
    <row r="2" spans="1:17" x14ac:dyDescent="0.3">
      <c r="A2" s="510"/>
      <c r="B2" s="510"/>
      <c r="C2" s="506">
        <v>2021</v>
      </c>
      <c r="D2" s="506"/>
      <c r="E2" s="506">
        <v>2020</v>
      </c>
      <c r="F2" s="506"/>
      <c r="G2" s="510"/>
      <c r="H2" s="510"/>
      <c r="I2" s="506">
        <v>2021</v>
      </c>
      <c r="J2" s="510"/>
      <c r="K2" s="506">
        <v>2019</v>
      </c>
      <c r="L2" s="506"/>
      <c r="M2" s="509"/>
      <c r="N2" s="509"/>
    </row>
    <row r="3" spans="1:17" x14ac:dyDescent="0.3">
      <c r="A3" s="506"/>
      <c r="B3" s="506"/>
      <c r="C3" s="506"/>
      <c r="D3" s="506"/>
      <c r="E3" s="506"/>
      <c r="F3" s="506"/>
      <c r="G3" s="506"/>
      <c r="H3" s="506"/>
      <c r="I3" s="506"/>
      <c r="J3" s="509"/>
      <c r="K3" s="506"/>
      <c r="L3" s="509"/>
      <c r="M3" s="509"/>
      <c r="N3" s="509"/>
    </row>
    <row r="4" spans="1:17" x14ac:dyDescent="0.3">
      <c r="A4" s="511" t="s">
        <v>154</v>
      </c>
      <c r="B4" s="513"/>
      <c r="C4" s="503"/>
      <c r="D4" s="503"/>
      <c r="E4" s="503"/>
      <c r="F4" s="513"/>
      <c r="G4" s="512"/>
      <c r="H4" s="513"/>
      <c r="I4" s="503"/>
      <c r="J4" s="503"/>
      <c r="K4" s="503"/>
      <c r="L4" s="513"/>
      <c r="M4" s="514"/>
    </row>
    <row r="5" spans="1:17" x14ac:dyDescent="0.3">
      <c r="A5" s="515" t="s">
        <v>155</v>
      </c>
      <c r="B5" s="523"/>
      <c r="C5" s="504"/>
      <c r="D5" s="504"/>
      <c r="E5" s="504"/>
      <c r="F5" s="523"/>
      <c r="G5" s="516"/>
      <c r="H5" s="523"/>
      <c r="I5" s="504"/>
      <c r="J5" s="504"/>
      <c r="K5" s="504"/>
      <c r="L5" s="523"/>
      <c r="M5" s="517"/>
    </row>
    <row r="6" spans="1:17" x14ac:dyDescent="0.3">
      <c r="A6" s="515"/>
      <c r="B6" s="523"/>
      <c r="C6" s="504"/>
      <c r="D6" s="504"/>
      <c r="E6" s="504"/>
      <c r="F6" s="523"/>
      <c r="G6" s="518"/>
      <c r="H6" s="523"/>
      <c r="I6" s="504"/>
      <c r="J6" s="504"/>
      <c r="K6" s="504"/>
      <c r="L6" s="523"/>
      <c r="M6" s="519"/>
      <c r="O6" s="524"/>
      <c r="P6" s="524"/>
      <c r="Q6" s="524"/>
    </row>
    <row r="7" spans="1:17" x14ac:dyDescent="0.3">
      <c r="A7" s="515" t="s">
        <v>156</v>
      </c>
      <c r="B7" s="523"/>
      <c r="C7" s="504"/>
      <c r="D7" s="504"/>
      <c r="E7" s="504"/>
      <c r="F7" s="523"/>
      <c r="G7" s="516"/>
      <c r="H7" s="523"/>
      <c r="I7" s="504"/>
      <c r="J7" s="504"/>
      <c r="K7" s="504"/>
      <c r="L7" s="523"/>
      <c r="M7" s="517"/>
    </row>
    <row r="8" spans="1:17" x14ac:dyDescent="0.3">
      <c r="A8" s="515" t="s">
        <v>157</v>
      </c>
      <c r="B8" s="523"/>
      <c r="C8" s="504"/>
      <c r="D8" s="504"/>
      <c r="E8" s="504"/>
      <c r="F8" s="523"/>
      <c r="G8" s="516"/>
      <c r="H8" s="523"/>
      <c r="I8" s="504"/>
      <c r="J8" s="504"/>
      <c r="K8" s="504"/>
      <c r="L8" s="523"/>
      <c r="M8" s="517"/>
    </row>
    <row r="9" spans="1:17" x14ac:dyDescent="0.3">
      <c r="A9" s="515"/>
      <c r="B9" s="523"/>
      <c r="C9" s="504"/>
      <c r="D9" s="504"/>
      <c r="E9" s="504"/>
      <c r="F9" s="523"/>
      <c r="G9" s="518"/>
      <c r="H9" s="523"/>
      <c r="I9" s="504"/>
      <c r="J9" s="504"/>
      <c r="K9" s="504"/>
      <c r="L9" s="523"/>
      <c r="M9" s="519"/>
    </row>
    <row r="10" spans="1:17" x14ac:dyDescent="0.3">
      <c r="A10" s="515" t="s">
        <v>158</v>
      </c>
      <c r="B10" s="523"/>
      <c r="C10" s="504"/>
      <c r="D10" s="504"/>
      <c r="E10" s="504"/>
      <c r="F10" s="523"/>
      <c r="G10" s="516"/>
      <c r="H10" s="525"/>
      <c r="I10" s="504"/>
      <c r="J10" s="504"/>
      <c r="K10" s="504"/>
      <c r="L10" s="523"/>
      <c r="M10" s="517"/>
    </row>
    <row r="11" spans="1:17" x14ac:dyDescent="0.3">
      <c r="A11" s="520" t="s">
        <v>159</v>
      </c>
      <c r="B11" s="526"/>
      <c r="C11" s="505"/>
      <c r="D11" s="505"/>
      <c r="E11" s="505"/>
      <c r="F11" s="526"/>
      <c r="G11" s="521"/>
      <c r="H11" s="527"/>
      <c r="I11" s="505"/>
      <c r="J11" s="505"/>
      <c r="K11" s="505"/>
      <c r="L11" s="526"/>
      <c r="M11" s="522"/>
    </row>
    <row r="12" spans="1:17" x14ac:dyDescent="0.3">
      <c r="A12" s="528"/>
      <c r="B12" s="528"/>
      <c r="C12" s="529"/>
      <c r="D12" s="528"/>
      <c r="E12" s="529"/>
      <c r="F12" s="528"/>
      <c r="G12" s="528"/>
      <c r="H12" s="530"/>
      <c r="I12" s="529"/>
      <c r="J12" s="528"/>
      <c r="K12" s="528"/>
      <c r="L12" s="528"/>
      <c r="M12" s="528"/>
    </row>
    <row r="13" spans="1:17" x14ac:dyDescent="0.3">
      <c r="A13" s="511" t="s">
        <v>87</v>
      </c>
      <c r="B13" s="513"/>
      <c r="C13" s="503">
        <f>+'Consolidado Resultados'!C7</f>
        <v>151542</v>
      </c>
      <c r="D13" s="503"/>
      <c r="E13" s="503">
        <f>+'Consolidado Resultados'!E7</f>
        <v>130329</v>
      </c>
      <c r="F13" s="513"/>
      <c r="G13" s="512">
        <f>IF((((C13/E13)-1)*100)&gt;=200,"N.A.",(IF((((C13/E13)-1)*100)&lt;=-200,"N.A.",(((C13/E13)-1)*100))))</f>
        <v>16.276500241696024</v>
      </c>
      <c r="H13" s="513"/>
      <c r="I13" s="503">
        <f>+'Consolidado Resultados'!J7</f>
        <v>556261</v>
      </c>
      <c r="J13" s="503"/>
      <c r="K13" s="503">
        <f>+'Consolidado Resultados'!L7</f>
        <v>492966</v>
      </c>
      <c r="L13" s="513"/>
      <c r="M13" s="514">
        <f>IF((((I13/K13)-1)*100)&gt;=200,"N.A.",(IF((((I13/K13)-1)*100)&lt;=-200,"N.A.",(((I13/K13)-1)*100))))</f>
        <v>12.839627885087413</v>
      </c>
    </row>
    <row r="14" spans="1:17" x14ac:dyDescent="0.3">
      <c r="A14" s="515" t="s">
        <v>88</v>
      </c>
      <c r="B14" s="523"/>
      <c r="C14" s="504">
        <f>+C13-$C$32</f>
        <v>147191.96900000001</v>
      </c>
      <c r="D14" s="504"/>
      <c r="E14" s="504">
        <f>+E13</f>
        <v>130329</v>
      </c>
      <c r="F14" s="523"/>
      <c r="G14" s="516">
        <f>IF((((C14/E14)-1)*100)&gt;=200,"N.A.",(IF((((C14/E14)-1)*100)&lt;=-200,"N.A.",(((C14/E14)-1)*100))))</f>
        <v>12.93876957545903</v>
      </c>
      <c r="H14" s="523"/>
      <c r="I14" s="504">
        <f>+I13-$I$32</f>
        <v>539521.66299999994</v>
      </c>
      <c r="J14" s="504"/>
      <c r="K14" s="504">
        <f>+K13</f>
        <v>492966</v>
      </c>
      <c r="L14" s="523"/>
      <c r="M14" s="517">
        <f>IF((((I14/K14)-1)*100)&gt;=200,"N.A.",(IF((((I14/K14)-1)*100)&lt;=-200,"N.A.",(((I14/K14)-1)*100))))</f>
        <v>9.4439906606134993</v>
      </c>
    </row>
    <row r="15" spans="1:17" x14ac:dyDescent="0.3">
      <c r="A15" s="515"/>
      <c r="B15" s="523"/>
      <c r="C15" s="504"/>
      <c r="D15" s="504"/>
      <c r="E15" s="504"/>
      <c r="F15" s="523"/>
      <c r="G15" s="518"/>
      <c r="H15" s="523"/>
      <c r="I15" s="504"/>
      <c r="J15" s="504"/>
      <c r="K15" s="504"/>
      <c r="L15" s="523"/>
      <c r="M15" s="519"/>
    </row>
    <row r="16" spans="1:17" x14ac:dyDescent="0.3">
      <c r="A16" s="515" t="s">
        <v>89</v>
      </c>
      <c r="B16" s="523"/>
      <c r="C16" s="504">
        <f>+'Consolidado Resultados'!C31</f>
        <v>15509</v>
      </c>
      <c r="D16" s="504"/>
      <c r="E16" s="504">
        <f>+'Consolidado Resultados'!E31</f>
        <v>13145</v>
      </c>
      <c r="F16" s="523"/>
      <c r="G16" s="516">
        <f>IF((((C16/E16)-1)*100)&gt;=200,"N.A.",(IF((((C16/E16)-1)*100)&lt;=-200,"N.A.",(((C16/E16)-1)*100))))</f>
        <v>17.984024343856973</v>
      </c>
      <c r="H16" s="523"/>
      <c r="I16" s="504">
        <f>+'Consolidado Resultados'!J31</f>
        <v>51993</v>
      </c>
      <c r="J16" s="504"/>
      <c r="K16" s="504">
        <f>+'Consolidado Resultados'!L31</f>
        <v>41503</v>
      </c>
      <c r="L16" s="523"/>
      <c r="M16" s="517">
        <f>IF((((I16/K16)-1)*100)&gt;=200,"N.A.",(IF((((I16/K16)-1)*100)&lt;=-200,"N.A.",(((I16/K16)-1)*100))))</f>
        <v>25.275281304965901</v>
      </c>
    </row>
    <row r="17" spans="1:13" x14ac:dyDescent="0.3">
      <c r="A17" s="515" t="s">
        <v>90</v>
      </c>
      <c r="B17" s="523"/>
      <c r="C17" s="504">
        <f>+C16-$D$32</f>
        <v>15375.296</v>
      </c>
      <c r="D17" s="504"/>
      <c r="E17" s="504">
        <f>+E16</f>
        <v>13145</v>
      </c>
      <c r="F17" s="523"/>
      <c r="G17" s="516">
        <f>IF((((C17/E17)-1)*100)&gt;=200,"N.A.",(IF((((C17/E17)-1)*100)&lt;=-200,"N.A.",(((C17/E17)-1)*100))))</f>
        <v>16.966877139596814</v>
      </c>
      <c r="H17" s="523"/>
      <c r="I17" s="504">
        <f>+I16-$J$32</f>
        <v>51335.415999999997</v>
      </c>
      <c r="J17" s="504"/>
      <c r="K17" s="504">
        <f>+K16</f>
        <v>41503</v>
      </c>
      <c r="L17" s="523"/>
      <c r="M17" s="517">
        <f>IF((((I17/K17)-1)*100)&gt;=200,"N.A.",(IF((((I17/K17)-1)*100)&lt;=-200,"N.A.",(((I17/K17)-1)*100))))</f>
        <v>23.690856082692811</v>
      </c>
    </row>
    <row r="18" spans="1:13" x14ac:dyDescent="0.3">
      <c r="A18" s="515"/>
      <c r="B18" s="523"/>
      <c r="C18" s="504"/>
      <c r="D18" s="504"/>
      <c r="E18" s="504"/>
      <c r="F18" s="523"/>
      <c r="G18" s="518"/>
      <c r="H18" s="523"/>
      <c r="I18" s="504"/>
      <c r="J18" s="504"/>
      <c r="K18" s="504"/>
      <c r="L18" s="523"/>
      <c r="M18" s="519"/>
    </row>
    <row r="19" spans="1:13" x14ac:dyDescent="0.3">
      <c r="A19" s="515" t="s">
        <v>91</v>
      </c>
      <c r="B19" s="523"/>
      <c r="C19" s="504">
        <f>+'Consolidado Resultados'!C34</f>
        <v>23446</v>
      </c>
      <c r="D19" s="504"/>
      <c r="E19" s="504">
        <f>+'Consolidado Resultados'!E34</f>
        <v>20938</v>
      </c>
      <c r="F19" s="523"/>
      <c r="G19" s="516">
        <f>IF((((C19/E19)-1)*100)&gt;=200,"N.A.",(IF((((C19/E19)-1)*100)&lt;=-200,"N.A.",(((C19/E19)-1)*100))))</f>
        <v>11.978221415607981</v>
      </c>
      <c r="H19" s="525"/>
      <c r="I19" s="504">
        <f>+'Consolidado Resultados'!J34</f>
        <v>82422</v>
      </c>
      <c r="J19" s="504"/>
      <c r="K19" s="504">
        <f>+'Consolidado Resultados'!L34</f>
        <v>71972.5</v>
      </c>
      <c r="L19" s="523"/>
      <c r="M19" s="517">
        <f>IF((((I19/K19)-1)*100)&gt;=200,"N.A.",(IF((((I19/K19)-1)*100)&lt;=-200,"N.A.",(((I19/K19)-1)*100))))</f>
        <v>14.518739796450042</v>
      </c>
    </row>
    <row r="20" spans="1:13" x14ac:dyDescent="0.3">
      <c r="A20" s="520" t="s">
        <v>92</v>
      </c>
      <c r="B20" s="526"/>
      <c r="C20" s="505">
        <f>+C19-$E$32</f>
        <v>23284.319</v>
      </c>
      <c r="D20" s="505"/>
      <c r="E20" s="505">
        <f>+E19</f>
        <v>20938</v>
      </c>
      <c r="F20" s="526"/>
      <c r="G20" s="521">
        <f>IF((((C20/E20)-1)*100)&gt;=200,"N.A.",(IF((((C20/E20)-1)*100)&lt;=-200,"N.A.",(((C20/E20)-1)*100))))</f>
        <v>11.206032094755948</v>
      </c>
      <c r="H20" s="527"/>
      <c r="I20" s="505">
        <f>+I19-$K$32</f>
        <v>81364.115999999995</v>
      </c>
      <c r="J20" s="505"/>
      <c r="K20" s="505">
        <f>+K19</f>
        <v>71972.5</v>
      </c>
      <c r="L20" s="526"/>
      <c r="M20" s="522">
        <f>IF((((I20/K20)-1)*100)&gt;=200,"N.A.",(IF((((I20/K20)-1)*100)&lt;=-200,"N.A.",(((I20/K20)-1)*100))))</f>
        <v>13.048895064086974</v>
      </c>
    </row>
    <row r="21" spans="1:13" x14ac:dyDescent="0.3">
      <c r="L21" s="524"/>
      <c r="M21" s="524"/>
    </row>
    <row r="22" spans="1:13" x14ac:dyDescent="0.3">
      <c r="M22" s="524"/>
    </row>
    <row r="24" spans="1:13" x14ac:dyDescent="0.3">
      <c r="C24" s="600" t="s">
        <v>169</v>
      </c>
      <c r="D24" s="600"/>
      <c r="E24" s="600"/>
      <c r="I24" s="600" t="s">
        <v>152</v>
      </c>
      <c r="J24" s="600"/>
      <c r="K24" s="600"/>
    </row>
    <row r="25" spans="1:13" x14ac:dyDescent="0.3">
      <c r="A25" s="496">
        <v>2019</v>
      </c>
      <c r="C25" s="496" t="s">
        <v>93</v>
      </c>
      <c r="D25" s="496" t="s">
        <v>94</v>
      </c>
      <c r="E25" s="496" t="s">
        <v>95</v>
      </c>
      <c r="F25" s="498"/>
      <c r="G25" s="498"/>
      <c r="H25" s="498"/>
      <c r="I25" s="496" t="s">
        <v>93</v>
      </c>
      <c r="J25" s="496" t="s">
        <v>94</v>
      </c>
      <c r="K25" s="496" t="s">
        <v>95</v>
      </c>
    </row>
    <row r="26" spans="1:13" x14ac:dyDescent="0.3">
      <c r="A26" s="501"/>
      <c r="C26" s="502"/>
      <c r="D26" s="502"/>
      <c r="E26" s="502"/>
      <c r="F26" s="499"/>
      <c r="G26" s="499"/>
      <c r="H26" s="500"/>
      <c r="I26" s="502"/>
      <c r="J26" s="502"/>
      <c r="K26" s="502"/>
    </row>
    <row r="27" spans="1:13" x14ac:dyDescent="0.3">
      <c r="A27" s="501"/>
      <c r="C27" s="502"/>
      <c r="D27" s="502"/>
      <c r="E27" s="502"/>
      <c r="F27" s="499"/>
      <c r="G27" s="499"/>
      <c r="H27" s="500"/>
      <c r="I27" s="502"/>
      <c r="J27" s="502"/>
      <c r="K27" s="502"/>
    </row>
    <row r="28" spans="1:13" x14ac:dyDescent="0.3">
      <c r="A28" s="501"/>
      <c r="C28" s="502"/>
      <c r="D28" s="502"/>
      <c r="E28" s="502"/>
      <c r="F28" s="499"/>
      <c r="G28" s="499"/>
      <c r="H28" s="500"/>
      <c r="I28" s="502"/>
      <c r="J28" s="502"/>
      <c r="K28" s="502"/>
    </row>
    <row r="29" spans="1:13" x14ac:dyDescent="0.3">
      <c r="A29" s="501" t="s">
        <v>177</v>
      </c>
      <c r="C29" s="502">
        <v>4350.0309999999999</v>
      </c>
      <c r="D29" s="502">
        <v>133.70400000000001</v>
      </c>
      <c r="E29" s="502">
        <v>161.68100000000001</v>
      </c>
      <c r="F29" s="499"/>
      <c r="G29" s="499"/>
      <c r="H29" s="500"/>
      <c r="I29" s="502">
        <v>16739.337</v>
      </c>
      <c r="J29" s="502">
        <v>657.58399999999995</v>
      </c>
      <c r="K29" s="502">
        <v>1057.884</v>
      </c>
    </row>
    <row r="30" spans="1:13" x14ac:dyDescent="0.3">
      <c r="A30" s="501"/>
      <c r="F30" s="499"/>
      <c r="G30" s="499"/>
      <c r="H30" s="500"/>
      <c r="I30" s="502"/>
      <c r="J30" s="502"/>
      <c r="K30" s="502"/>
    </row>
    <row r="32" spans="1:13" x14ac:dyDescent="0.3">
      <c r="A32" s="497" t="s">
        <v>0</v>
      </c>
      <c r="C32" s="524">
        <f>+SUM(C26:C29)</f>
        <v>4350.0309999999999</v>
      </c>
      <c r="D32" s="524">
        <f>+SUM(D26:D29)</f>
        <v>133.70400000000001</v>
      </c>
      <c r="E32" s="524">
        <f>+SUM(E26:E29)</f>
        <v>161.68100000000001</v>
      </c>
      <c r="I32" s="524">
        <f>+SUM(I26:I30)</f>
        <v>16739.337</v>
      </c>
      <c r="J32" s="524">
        <f t="shared" ref="J32:K32" si="0">+SUM(J26:J30)</f>
        <v>657.58399999999995</v>
      </c>
      <c r="K32" s="524">
        <f t="shared" si="0"/>
        <v>1057.884</v>
      </c>
    </row>
    <row r="34" spans="3:11" x14ac:dyDescent="0.3">
      <c r="C34" s="502"/>
      <c r="D34" s="502"/>
      <c r="E34" s="502"/>
      <c r="F34" s="499"/>
      <c r="G34" s="499"/>
      <c r="H34" s="500"/>
      <c r="I34" s="502"/>
      <c r="J34" s="502"/>
      <c r="K34" s="502"/>
    </row>
    <row r="35" spans="3:11" x14ac:dyDescent="0.3">
      <c r="C35" s="502"/>
      <c r="D35" s="502"/>
      <c r="E35" s="502"/>
      <c r="F35" s="499"/>
      <c r="G35" s="499"/>
      <c r="H35" s="500"/>
      <c r="I35" s="502"/>
      <c r="J35" s="502"/>
      <c r="K35" s="502"/>
    </row>
    <row r="1048514" spans="3:3" x14ac:dyDescent="0.3">
      <c r="C1048514" s="531"/>
    </row>
  </sheetData>
  <mergeCells count="4">
    <mergeCell ref="C1:G1"/>
    <mergeCell ref="I1:M1"/>
    <mergeCell ref="C24:E24"/>
    <mergeCell ref="I24:K24"/>
  </mergeCells>
  <printOptions horizontalCentered="1"/>
  <pageMargins left="0.43307086614173229" right="0.31496062992125984" top="0.78740157480314965" bottom="0.23622047244094491" header="0" footer="0"/>
  <pageSetup scale="6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47"/>
  <sheetViews>
    <sheetView showGridLines="0" tabSelected="1" zoomScaleNormal="100" zoomScaleSheetLayoutView="100" workbookViewId="0">
      <selection sqref="A1:O1"/>
    </sheetView>
  </sheetViews>
  <sheetFormatPr defaultColWidth="9.81640625" defaultRowHeight="10.5" x14ac:dyDescent="0.25"/>
  <cols>
    <col min="1" max="1" width="42.7265625" style="47" customWidth="1"/>
    <col min="2" max="2" width="2.7265625" style="75" customWidth="1"/>
    <col min="3" max="7" width="7.7265625" style="75" customWidth="1"/>
    <col min="8" max="8" width="7.7265625" style="158" customWidth="1"/>
    <col min="9" max="9" width="2.7265625" style="75" customWidth="1"/>
    <col min="10" max="11" width="7.7265625" style="75" customWidth="1"/>
    <col min="12" max="12" width="7.7265625" style="154" customWidth="1"/>
    <col min="13" max="15" width="7.7265625" style="75" customWidth="1"/>
    <col min="16" max="16384" width="9.81640625" style="68"/>
  </cols>
  <sheetData>
    <row r="1" spans="1:16" ht="11.15" customHeight="1" x14ac:dyDescent="0.25">
      <c r="A1" s="585" t="s">
        <v>0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  <c r="N1" s="585"/>
      <c r="O1" s="585"/>
    </row>
    <row r="2" spans="1:16" ht="11.15" customHeight="1" x14ac:dyDescent="0.25">
      <c r="A2" s="586" t="s">
        <v>40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</row>
    <row r="3" spans="1:16" ht="11.15" customHeight="1" x14ac:dyDescent="0.25">
      <c r="A3" s="587" t="s">
        <v>41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  <c r="N3" s="587"/>
      <c r="O3" s="587"/>
    </row>
    <row r="4" spans="1:16" ht="11.15" customHeight="1" x14ac:dyDescent="0.25">
      <c r="A4" s="69"/>
      <c r="B4" s="70"/>
      <c r="C4" s="70"/>
      <c r="D4" s="70"/>
      <c r="E4" s="70"/>
      <c r="F4" s="70"/>
      <c r="G4" s="70"/>
      <c r="H4" s="71"/>
      <c r="I4" s="70"/>
      <c r="J4" s="70"/>
      <c r="K4" s="72"/>
      <c r="L4" s="73"/>
      <c r="M4" s="74"/>
      <c r="O4" s="70"/>
    </row>
    <row r="5" spans="1:16" ht="15" customHeight="1" x14ac:dyDescent="0.25">
      <c r="A5" s="76"/>
      <c r="B5" s="77"/>
      <c r="C5" s="601" t="s">
        <v>187</v>
      </c>
      <c r="D5" s="601"/>
      <c r="E5" s="601"/>
      <c r="F5" s="601"/>
      <c r="G5" s="601"/>
      <c r="H5" s="601"/>
      <c r="I5" s="78"/>
      <c r="J5" s="601" t="s">
        <v>98</v>
      </c>
      <c r="K5" s="601"/>
      <c r="L5" s="601"/>
      <c r="M5" s="601"/>
      <c r="N5" s="601"/>
      <c r="O5" s="601"/>
    </row>
    <row r="6" spans="1:16" s="82" customFormat="1" ht="15" customHeight="1" x14ac:dyDescent="0.25">
      <c r="A6" s="79"/>
      <c r="B6" s="80"/>
      <c r="C6" s="81">
        <v>2021</v>
      </c>
      <c r="D6" s="81" t="s">
        <v>42</v>
      </c>
      <c r="E6" s="81">
        <v>2020</v>
      </c>
      <c r="F6" s="81" t="s">
        <v>42</v>
      </c>
      <c r="G6" s="81" t="s">
        <v>4</v>
      </c>
      <c r="H6" s="81" t="s">
        <v>43</v>
      </c>
      <c r="I6" s="81"/>
      <c r="J6" s="81">
        <v>2021</v>
      </c>
      <c r="K6" s="81" t="s">
        <v>42</v>
      </c>
      <c r="L6" s="81">
        <v>2020</v>
      </c>
      <c r="M6" s="81" t="s">
        <v>42</v>
      </c>
      <c r="N6" s="81" t="s">
        <v>4</v>
      </c>
      <c r="O6" s="81" t="s">
        <v>43</v>
      </c>
    </row>
    <row r="7" spans="1:16" ht="13" customHeight="1" x14ac:dyDescent="0.25">
      <c r="A7" s="83" t="s">
        <v>44</v>
      </c>
      <c r="B7" s="84"/>
      <c r="C7" s="85">
        <v>151542</v>
      </c>
      <c r="D7" s="86">
        <v>100</v>
      </c>
      <c r="E7" s="85">
        <v>130329</v>
      </c>
      <c r="F7" s="86">
        <v>100</v>
      </c>
      <c r="G7" s="86">
        <v>16.276500241696024</v>
      </c>
      <c r="H7" s="87">
        <v>12.93876957545903</v>
      </c>
      <c r="I7" s="88"/>
      <c r="J7" s="85">
        <v>556261</v>
      </c>
      <c r="K7" s="86">
        <v>100</v>
      </c>
      <c r="L7" s="85">
        <v>492966</v>
      </c>
      <c r="M7" s="86">
        <v>100</v>
      </c>
      <c r="N7" s="86">
        <v>12.839627885087413</v>
      </c>
      <c r="O7" s="87">
        <v>9.4439906606134993</v>
      </c>
    </row>
    <row r="8" spans="1:16" ht="13" customHeight="1" x14ac:dyDescent="0.25">
      <c r="A8" s="89" t="s">
        <v>45</v>
      </c>
      <c r="B8" s="84"/>
      <c r="C8" s="29">
        <v>91630</v>
      </c>
      <c r="D8" s="90">
        <v>60.5</v>
      </c>
      <c r="E8" s="29">
        <v>78312</v>
      </c>
      <c r="F8" s="90">
        <v>60.1</v>
      </c>
      <c r="G8" s="90">
        <v>17.006333639799777</v>
      </c>
      <c r="H8" s="90"/>
      <c r="I8" s="88"/>
      <c r="J8" s="29">
        <v>342548</v>
      </c>
      <c r="K8" s="90">
        <v>61.6</v>
      </c>
      <c r="L8" s="29">
        <v>303313</v>
      </c>
      <c r="M8" s="90">
        <v>61.5</v>
      </c>
      <c r="N8" s="90">
        <v>12.935482488386585</v>
      </c>
      <c r="O8" s="90"/>
    </row>
    <row r="9" spans="1:16" ht="13" customHeight="1" x14ac:dyDescent="0.25">
      <c r="A9" s="91" t="s">
        <v>46</v>
      </c>
      <c r="B9" s="84"/>
      <c r="C9" s="92">
        <v>59912</v>
      </c>
      <c r="D9" s="93">
        <v>39.5</v>
      </c>
      <c r="E9" s="92">
        <v>52017</v>
      </c>
      <c r="F9" s="93">
        <v>39.9</v>
      </c>
      <c r="G9" s="93">
        <v>15.177730357383169</v>
      </c>
      <c r="H9" s="94"/>
      <c r="I9" s="88"/>
      <c r="J9" s="92">
        <v>213713</v>
      </c>
      <c r="K9" s="93">
        <v>38.4</v>
      </c>
      <c r="L9" s="92">
        <v>189653</v>
      </c>
      <c r="M9" s="93">
        <v>38.5</v>
      </c>
      <c r="N9" s="93">
        <v>12.686327134292629</v>
      </c>
      <c r="O9" s="95"/>
    </row>
    <row r="10" spans="1:16" ht="13" customHeight="1" x14ac:dyDescent="0.25">
      <c r="A10" s="96" t="s">
        <v>47</v>
      </c>
      <c r="B10" s="97"/>
      <c r="C10" s="98">
        <v>7876</v>
      </c>
      <c r="D10" s="99">
        <v>5.2</v>
      </c>
      <c r="E10" s="98">
        <v>6836</v>
      </c>
      <c r="F10" s="99">
        <v>5.2</v>
      </c>
      <c r="G10" s="99">
        <v>15.213575190169681</v>
      </c>
      <c r="H10" s="99"/>
      <c r="I10" s="88"/>
      <c r="J10" s="98">
        <v>27219</v>
      </c>
      <c r="K10" s="99">
        <v>4.9000000000000004</v>
      </c>
      <c r="L10" s="98">
        <v>22988</v>
      </c>
      <c r="M10" s="99">
        <v>4.7</v>
      </c>
      <c r="N10" s="99">
        <v>18.40525491560814</v>
      </c>
      <c r="O10" s="99"/>
    </row>
    <row r="11" spans="1:16" ht="13" customHeight="1" x14ac:dyDescent="0.25">
      <c r="A11" s="100" t="s">
        <v>48</v>
      </c>
      <c r="B11" s="97"/>
      <c r="C11" s="85">
        <v>36499</v>
      </c>
      <c r="D11" s="86">
        <v>24.099999999999998</v>
      </c>
      <c r="E11" s="85">
        <v>31412</v>
      </c>
      <c r="F11" s="86">
        <v>24.099999999999994</v>
      </c>
      <c r="G11" s="86">
        <v>16.194447981663053</v>
      </c>
      <c r="H11" s="87"/>
      <c r="I11" s="88"/>
      <c r="J11" s="85">
        <v>134079</v>
      </c>
      <c r="K11" s="86">
        <v>24.099999999999998</v>
      </c>
      <c r="L11" s="85">
        <v>123405</v>
      </c>
      <c r="M11" s="86">
        <v>25</v>
      </c>
      <c r="N11" s="86">
        <v>8.6495684939832174</v>
      </c>
      <c r="O11" s="101"/>
    </row>
    <row r="12" spans="1:16" ht="13" customHeight="1" x14ac:dyDescent="0.25">
      <c r="A12" s="89" t="s">
        <v>51</v>
      </c>
      <c r="C12" s="29">
        <v>28</v>
      </c>
      <c r="D12" s="90">
        <v>0</v>
      </c>
      <c r="E12" s="29">
        <v>624</v>
      </c>
      <c r="F12" s="90">
        <v>0.5</v>
      </c>
      <c r="G12" s="90">
        <v>-95.512820512820511</v>
      </c>
      <c r="H12" s="90"/>
      <c r="I12" s="88"/>
      <c r="J12" s="29">
        <v>422</v>
      </c>
      <c r="K12" s="90">
        <v>0.1</v>
      </c>
      <c r="L12" s="29">
        <v>1757</v>
      </c>
      <c r="M12" s="90">
        <v>0.4</v>
      </c>
      <c r="N12" s="90">
        <v>-75.981787137165625</v>
      </c>
      <c r="O12" s="90"/>
    </row>
    <row r="13" spans="1:16" s="106" customFormat="1" ht="13" customHeight="1" x14ac:dyDescent="0.25">
      <c r="A13" s="104" t="s">
        <v>52</v>
      </c>
      <c r="B13" s="105"/>
      <c r="C13" s="92">
        <v>15509</v>
      </c>
      <c r="D13" s="93">
        <v>10.199999999999999</v>
      </c>
      <c r="E13" s="92">
        <v>13145</v>
      </c>
      <c r="F13" s="93">
        <v>10.1</v>
      </c>
      <c r="G13" s="93">
        <v>17.984024343856973</v>
      </c>
      <c r="H13" s="94">
        <v>16.966877139596814</v>
      </c>
      <c r="I13" s="103"/>
      <c r="J13" s="92">
        <v>51993</v>
      </c>
      <c r="K13" s="93">
        <v>9.3000000000000007</v>
      </c>
      <c r="L13" s="92">
        <v>41503</v>
      </c>
      <c r="M13" s="93">
        <v>8.4</v>
      </c>
      <c r="N13" s="93">
        <v>25.275281304965901</v>
      </c>
      <c r="O13" s="94">
        <v>23.690856082692811</v>
      </c>
    </row>
    <row r="14" spans="1:16" ht="13" customHeight="1" x14ac:dyDescent="0.25">
      <c r="A14" s="107" t="s">
        <v>53</v>
      </c>
      <c r="B14" s="84"/>
      <c r="C14" s="108">
        <v>341</v>
      </c>
      <c r="D14" s="109"/>
      <c r="E14" s="108">
        <v>-1997</v>
      </c>
      <c r="F14" s="110"/>
      <c r="G14" s="110">
        <v>-117.0756134201302</v>
      </c>
      <c r="H14" s="110"/>
      <c r="I14" s="103"/>
      <c r="J14" s="108">
        <v>-2667</v>
      </c>
      <c r="K14" s="109"/>
      <c r="L14" s="108">
        <v>7656</v>
      </c>
      <c r="M14" s="110"/>
      <c r="N14" s="110">
        <v>-134.83542319749216</v>
      </c>
      <c r="O14" s="110"/>
    </row>
    <row r="15" spans="1:16" ht="13" customHeight="1" x14ac:dyDescent="0.25">
      <c r="A15" s="111" t="s">
        <v>54</v>
      </c>
      <c r="B15" s="97"/>
      <c r="C15" s="85">
        <v>4186</v>
      </c>
      <c r="D15" s="112"/>
      <c r="E15" s="85">
        <v>5005</v>
      </c>
      <c r="F15" s="86"/>
      <c r="G15" s="86">
        <v>-16.36363636363637</v>
      </c>
      <c r="H15" s="87"/>
      <c r="I15" s="88"/>
      <c r="J15" s="85">
        <v>16938</v>
      </c>
      <c r="K15" s="112"/>
      <c r="L15" s="85">
        <v>17516</v>
      </c>
      <c r="M15" s="86"/>
      <c r="N15" s="86">
        <v>-3.2998401461520888</v>
      </c>
      <c r="O15" s="101"/>
      <c r="P15" s="474"/>
    </row>
    <row r="16" spans="1:16" ht="13" customHeight="1" x14ac:dyDescent="0.25">
      <c r="A16" s="113" t="s">
        <v>55</v>
      </c>
      <c r="B16" s="97"/>
      <c r="C16" s="98">
        <v>583</v>
      </c>
      <c r="D16" s="114"/>
      <c r="E16" s="98">
        <v>261</v>
      </c>
      <c r="F16" s="99"/>
      <c r="G16" s="99">
        <v>123.37164750957857</v>
      </c>
      <c r="H16" s="99"/>
      <c r="I16" s="88"/>
      <c r="J16" s="98">
        <v>1464</v>
      </c>
      <c r="K16" s="114"/>
      <c r="L16" s="98">
        <v>2100</v>
      </c>
      <c r="M16" s="99"/>
      <c r="N16" s="99">
        <v>-30.285714285714281</v>
      </c>
      <c r="O16" s="99"/>
    </row>
    <row r="17" spans="1:15" ht="13" customHeight="1" x14ac:dyDescent="0.25">
      <c r="A17" s="111" t="s">
        <v>56</v>
      </c>
      <c r="B17" s="97"/>
      <c r="C17" s="85">
        <v>3603</v>
      </c>
      <c r="D17" s="88"/>
      <c r="E17" s="85">
        <v>4744</v>
      </c>
      <c r="F17" s="86"/>
      <c r="G17" s="86">
        <v>-24.051433389544684</v>
      </c>
      <c r="H17" s="87"/>
      <c r="I17" s="88"/>
      <c r="J17" s="85">
        <v>15474</v>
      </c>
      <c r="K17" s="88"/>
      <c r="L17" s="85">
        <v>15416</v>
      </c>
      <c r="M17" s="86"/>
      <c r="N17" s="86">
        <v>0.37623248572911105</v>
      </c>
      <c r="O17" s="101"/>
    </row>
    <row r="18" spans="1:15" ht="13" customHeight="1" x14ac:dyDescent="0.25">
      <c r="A18" s="113" t="s">
        <v>57</v>
      </c>
      <c r="B18" s="97"/>
      <c r="C18" s="98">
        <v>-779</v>
      </c>
      <c r="D18" s="114"/>
      <c r="E18" s="98">
        <v>4934</v>
      </c>
      <c r="F18" s="99"/>
      <c r="G18" s="99">
        <v>-115.78840697203081</v>
      </c>
      <c r="H18" s="99"/>
      <c r="I18" s="88"/>
      <c r="J18" s="98">
        <v>-1314</v>
      </c>
      <c r="K18" s="114"/>
      <c r="L18" s="98">
        <v>-385</v>
      </c>
      <c r="M18" s="99"/>
      <c r="N18" s="99" t="s">
        <v>192</v>
      </c>
      <c r="O18" s="99"/>
    </row>
    <row r="19" spans="1:15" ht="13" customHeight="1" x14ac:dyDescent="0.25">
      <c r="A19" s="115" t="s">
        <v>58</v>
      </c>
      <c r="B19" s="84"/>
      <c r="C19" s="116">
        <v>-389</v>
      </c>
      <c r="D19" s="117"/>
      <c r="E19" s="116">
        <v>113</v>
      </c>
      <c r="F19" s="118"/>
      <c r="G19" s="118" t="s">
        <v>192</v>
      </c>
      <c r="H19" s="119"/>
      <c r="I19" s="88"/>
      <c r="J19" s="116">
        <v>-776</v>
      </c>
      <c r="K19" s="117"/>
      <c r="L19" s="116">
        <v>-120</v>
      </c>
      <c r="M19" s="118"/>
      <c r="N19" s="118" t="s">
        <v>192</v>
      </c>
      <c r="O19" s="120"/>
    </row>
    <row r="20" spans="1:15" s="106" customFormat="1" ht="13" customHeight="1" x14ac:dyDescent="0.25">
      <c r="A20" s="107" t="s">
        <v>59</v>
      </c>
      <c r="B20" s="105"/>
      <c r="C20" s="108">
        <v>2435</v>
      </c>
      <c r="D20" s="121"/>
      <c r="E20" s="108">
        <v>9791</v>
      </c>
      <c r="F20" s="110"/>
      <c r="G20" s="110">
        <v>-75.130221632111116</v>
      </c>
      <c r="H20" s="110"/>
      <c r="I20" s="103"/>
      <c r="J20" s="108">
        <v>13384</v>
      </c>
      <c r="K20" s="121"/>
      <c r="L20" s="108">
        <v>14911</v>
      </c>
      <c r="M20" s="110"/>
      <c r="N20" s="110">
        <v>-10.240761853665081</v>
      </c>
      <c r="O20" s="110"/>
    </row>
    <row r="21" spans="1:15" s="128" customFormat="1" ht="22.5" customHeight="1" x14ac:dyDescent="0.25">
      <c r="A21" s="122" t="s">
        <v>141</v>
      </c>
      <c r="B21" s="123"/>
      <c r="C21" s="85">
        <v>12733</v>
      </c>
      <c r="D21" s="541"/>
      <c r="E21" s="85">
        <v>5351</v>
      </c>
      <c r="F21" s="101"/>
      <c r="G21" s="86">
        <v>137.95552233227431</v>
      </c>
      <c r="H21" s="87"/>
      <c r="I21" s="103"/>
      <c r="J21" s="85">
        <v>41276</v>
      </c>
      <c r="K21" s="103"/>
      <c r="L21" s="85">
        <v>18936</v>
      </c>
      <c r="M21" s="101"/>
      <c r="N21" s="86">
        <v>117.97634136037178</v>
      </c>
      <c r="O21" s="101"/>
    </row>
    <row r="22" spans="1:15" ht="13" customHeight="1" x14ac:dyDescent="0.25">
      <c r="A22" s="102" t="s">
        <v>60</v>
      </c>
      <c r="B22" s="84"/>
      <c r="C22" s="98">
        <v>4094</v>
      </c>
      <c r="D22" s="129">
        <v>0.32152674153773658</v>
      </c>
      <c r="E22" s="98">
        <v>3154</v>
      </c>
      <c r="F22" s="129">
        <v>0.58942253784339371</v>
      </c>
      <c r="G22" s="99">
        <v>29.80342422320863</v>
      </c>
      <c r="H22" s="99"/>
      <c r="I22" s="103"/>
      <c r="J22" s="98">
        <v>14278</v>
      </c>
      <c r="K22" s="130">
        <v>0.34591530187033626</v>
      </c>
      <c r="L22" s="98">
        <v>14819</v>
      </c>
      <c r="M22" s="130">
        <v>0.78258343895226024</v>
      </c>
      <c r="N22" s="99">
        <v>-3.6507186719751616</v>
      </c>
      <c r="O22" s="99"/>
    </row>
    <row r="23" spans="1:15" ht="13" customHeight="1" x14ac:dyDescent="0.25">
      <c r="A23" s="131" t="s">
        <v>61</v>
      </c>
      <c r="B23" s="84"/>
      <c r="C23" s="116">
        <v>1461</v>
      </c>
      <c r="D23" s="132"/>
      <c r="E23" s="116">
        <v>-1467</v>
      </c>
      <c r="F23" s="118"/>
      <c r="G23" s="118">
        <v>-199.59100204498975</v>
      </c>
      <c r="H23" s="119"/>
      <c r="I23" s="103"/>
      <c r="J23" s="116">
        <v>10680</v>
      </c>
      <c r="K23" s="132"/>
      <c r="L23" s="116">
        <v>-361</v>
      </c>
      <c r="M23" s="118"/>
      <c r="N23" s="118" t="s">
        <v>192</v>
      </c>
      <c r="O23" s="120"/>
    </row>
    <row r="24" spans="1:15" ht="13" customHeight="1" x14ac:dyDescent="0.25">
      <c r="A24" s="447" t="s">
        <v>170</v>
      </c>
      <c r="B24" s="84"/>
      <c r="C24" s="562">
        <v>10100</v>
      </c>
      <c r="D24" s="565"/>
      <c r="E24" s="562">
        <v>730</v>
      </c>
      <c r="F24" s="565"/>
      <c r="G24" s="564" t="s">
        <v>192</v>
      </c>
      <c r="H24" s="564"/>
      <c r="I24" s="103"/>
      <c r="J24" s="562">
        <v>37678</v>
      </c>
      <c r="K24" s="563"/>
      <c r="L24" s="562">
        <v>3756</v>
      </c>
      <c r="M24" s="563"/>
      <c r="N24" s="564" t="s">
        <v>192</v>
      </c>
      <c r="O24" s="564"/>
    </row>
    <row r="25" spans="1:15" s="106" customFormat="1" ht="13" hidden="1" customHeight="1" x14ac:dyDescent="0.25">
      <c r="A25" s="448" t="s">
        <v>139</v>
      </c>
      <c r="B25" s="105"/>
      <c r="C25" s="449">
        <v>0</v>
      </c>
      <c r="D25" s="450"/>
      <c r="E25" s="449">
        <v>0</v>
      </c>
      <c r="F25" s="120"/>
      <c r="G25" s="120">
        <v>-100</v>
      </c>
      <c r="H25" s="120"/>
      <c r="I25" s="103"/>
      <c r="J25" s="449">
        <v>0</v>
      </c>
      <c r="K25" s="450"/>
      <c r="L25" s="449">
        <v>0</v>
      </c>
      <c r="M25" s="120"/>
      <c r="N25" s="120">
        <v>-100</v>
      </c>
      <c r="O25" s="120"/>
    </row>
    <row r="26" spans="1:15" s="106" customFormat="1" ht="13" hidden="1" customHeight="1" x14ac:dyDescent="0.25">
      <c r="A26" s="447" t="s">
        <v>62</v>
      </c>
      <c r="B26" s="84"/>
      <c r="C26" s="108">
        <v>10100</v>
      </c>
      <c r="D26" s="121"/>
      <c r="E26" s="108">
        <v>730</v>
      </c>
      <c r="F26" s="110"/>
      <c r="G26" s="110" t="s">
        <v>192</v>
      </c>
      <c r="H26" s="110"/>
      <c r="I26" s="103"/>
      <c r="J26" s="108">
        <v>37678</v>
      </c>
      <c r="K26" s="121"/>
      <c r="L26" s="108">
        <v>3756</v>
      </c>
      <c r="M26" s="110"/>
      <c r="N26" s="110" t="s">
        <v>192</v>
      </c>
      <c r="O26" s="110"/>
    </row>
    <row r="27" spans="1:15" ht="13" customHeight="1" x14ac:dyDescent="0.25">
      <c r="A27" s="452" t="s">
        <v>63</v>
      </c>
      <c r="B27" s="105"/>
      <c r="C27" s="28">
        <v>6717</v>
      </c>
      <c r="D27" s="454"/>
      <c r="E27" s="28">
        <v>-1245</v>
      </c>
      <c r="F27" s="453"/>
      <c r="G27" s="101" t="s">
        <v>192</v>
      </c>
      <c r="H27" s="101"/>
      <c r="I27" s="103"/>
      <c r="J27" s="28">
        <v>28495</v>
      </c>
      <c r="K27" s="454"/>
      <c r="L27" s="28">
        <v>-1930</v>
      </c>
      <c r="M27" s="454"/>
      <c r="N27" s="101" t="s">
        <v>192</v>
      </c>
      <c r="O27" s="101"/>
    </row>
    <row r="28" spans="1:15" ht="13" customHeight="1" thickBot="1" x14ac:dyDescent="0.3">
      <c r="A28" s="133" t="s">
        <v>64</v>
      </c>
      <c r="B28" s="451"/>
      <c r="C28" s="455">
        <v>3383</v>
      </c>
      <c r="D28" s="456"/>
      <c r="E28" s="455">
        <v>1975</v>
      </c>
      <c r="F28" s="134"/>
      <c r="G28" s="134">
        <v>71.291139240506311</v>
      </c>
      <c r="H28" s="134"/>
      <c r="I28" s="103"/>
      <c r="J28" s="455">
        <v>9183</v>
      </c>
      <c r="K28" s="456"/>
      <c r="L28" s="455">
        <v>5686</v>
      </c>
      <c r="M28" s="134"/>
      <c r="N28" s="134">
        <v>61.50193457615196</v>
      </c>
      <c r="O28" s="134"/>
    </row>
    <row r="29" spans="1:15" ht="13" customHeight="1" x14ac:dyDescent="0.25">
      <c r="A29" s="83"/>
      <c r="B29" s="84"/>
      <c r="C29" s="135"/>
      <c r="D29" s="136"/>
      <c r="E29" s="135"/>
      <c r="F29" s="137"/>
      <c r="G29" s="137"/>
      <c r="H29" s="138"/>
      <c r="I29" s="137"/>
      <c r="J29" s="135"/>
      <c r="K29" s="136"/>
      <c r="L29" s="139"/>
      <c r="M29" s="137"/>
      <c r="O29" s="140"/>
    </row>
    <row r="30" spans="1:15" ht="13" customHeight="1" x14ac:dyDescent="0.25">
      <c r="A30" s="141" t="s">
        <v>65</v>
      </c>
      <c r="C30" s="81">
        <v>2021</v>
      </c>
      <c r="D30" s="81" t="s">
        <v>42</v>
      </c>
      <c r="E30" s="81">
        <v>2020</v>
      </c>
      <c r="F30" s="81" t="s">
        <v>42</v>
      </c>
      <c r="G30" s="81" t="s">
        <v>4</v>
      </c>
      <c r="H30" s="81" t="s">
        <v>43</v>
      </c>
      <c r="I30" s="142"/>
      <c r="J30" s="81">
        <v>2021</v>
      </c>
      <c r="K30" s="81" t="s">
        <v>42</v>
      </c>
      <c r="L30" s="81">
        <v>2020</v>
      </c>
      <c r="M30" s="81" t="s">
        <v>42</v>
      </c>
      <c r="N30" s="81" t="s">
        <v>4</v>
      </c>
      <c r="O30" s="81" t="s">
        <v>43</v>
      </c>
    </row>
    <row r="31" spans="1:15" ht="13" customHeight="1" x14ac:dyDescent="0.25">
      <c r="A31" s="143" t="s">
        <v>66</v>
      </c>
      <c r="B31" s="84"/>
      <c r="C31" s="116">
        <v>15509</v>
      </c>
      <c r="D31" s="144">
        <v>10.199999999999999</v>
      </c>
      <c r="E31" s="116">
        <v>13145</v>
      </c>
      <c r="F31" s="144">
        <v>10.1</v>
      </c>
      <c r="G31" s="119">
        <v>17.984024343856973</v>
      </c>
      <c r="H31" s="119">
        <v>16.966877139596814</v>
      </c>
      <c r="I31" s="103"/>
      <c r="J31" s="116">
        <v>51993</v>
      </c>
      <c r="K31" s="144">
        <v>9.3000000000000007</v>
      </c>
      <c r="L31" s="116">
        <v>41503</v>
      </c>
      <c r="M31" s="144">
        <v>8.4</v>
      </c>
      <c r="N31" s="119">
        <v>25.275281304965901</v>
      </c>
      <c r="O31" s="119">
        <v>23.690856082692811</v>
      </c>
    </row>
    <row r="32" spans="1:15" ht="13" customHeight="1" x14ac:dyDescent="0.25">
      <c r="A32" s="145" t="s">
        <v>67</v>
      </c>
      <c r="C32" s="98">
        <v>6542</v>
      </c>
      <c r="D32" s="146">
        <v>4.3</v>
      </c>
      <c r="E32" s="98">
        <v>6279</v>
      </c>
      <c r="F32" s="146">
        <v>4.8</v>
      </c>
      <c r="G32" s="99">
        <v>4.188565058130278</v>
      </c>
      <c r="H32" s="147"/>
      <c r="I32" s="103"/>
      <c r="J32" s="98">
        <v>25294</v>
      </c>
      <c r="K32" s="146">
        <v>4.5</v>
      </c>
      <c r="L32" s="98">
        <v>25006</v>
      </c>
      <c r="M32" s="146">
        <v>5.0999999999999996</v>
      </c>
      <c r="N32" s="99">
        <v>1.1517235863392816</v>
      </c>
      <c r="O32" s="147"/>
    </row>
    <row r="33" spans="1:15" ht="13" customHeight="1" x14ac:dyDescent="0.25">
      <c r="A33" s="148" t="s">
        <v>68</v>
      </c>
      <c r="B33" s="84"/>
      <c r="C33" s="116">
        <v>1395</v>
      </c>
      <c r="D33" s="144">
        <v>1.0000000000000009</v>
      </c>
      <c r="E33" s="116">
        <v>1514</v>
      </c>
      <c r="F33" s="144">
        <v>1.200000000000002</v>
      </c>
      <c r="G33" s="119">
        <v>-7.8599735799207426</v>
      </c>
      <c r="H33" s="149"/>
      <c r="I33" s="103"/>
      <c r="J33" s="116">
        <v>5134</v>
      </c>
      <c r="K33" s="144">
        <v>1</v>
      </c>
      <c r="L33" s="116">
        <v>5463.5</v>
      </c>
      <c r="M33" s="144">
        <v>1.0999999999999996</v>
      </c>
      <c r="N33" s="119">
        <v>-6.0309325523931534</v>
      </c>
      <c r="O33" s="149"/>
    </row>
    <row r="34" spans="1:15" ht="13" customHeight="1" x14ac:dyDescent="0.25">
      <c r="A34" s="150" t="s">
        <v>174</v>
      </c>
      <c r="B34" s="84"/>
      <c r="C34" s="567">
        <v>23446</v>
      </c>
      <c r="D34" s="566">
        <v>15.5</v>
      </c>
      <c r="E34" s="567">
        <v>20938</v>
      </c>
      <c r="F34" s="566">
        <v>16.100000000000001</v>
      </c>
      <c r="G34" s="568">
        <v>11.978221415607981</v>
      </c>
      <c r="H34" s="568">
        <v>11.206032094755948</v>
      </c>
      <c r="I34" s="151"/>
      <c r="J34" s="98">
        <v>82422</v>
      </c>
      <c r="K34" s="146">
        <v>14.8</v>
      </c>
      <c r="L34" s="98">
        <v>71972.5</v>
      </c>
      <c r="M34" s="146">
        <v>14.6</v>
      </c>
      <c r="N34" s="99">
        <v>14.518739796450042</v>
      </c>
      <c r="O34" s="99">
        <v>13.048895064086974</v>
      </c>
    </row>
    <row r="35" spans="1:15" s="106" customFormat="1" ht="13" customHeight="1" thickBot="1" x14ac:dyDescent="0.3">
      <c r="A35" s="583" t="s">
        <v>190</v>
      </c>
      <c r="B35" s="152"/>
      <c r="C35" s="535">
        <v>8826.777024962832</v>
      </c>
      <c r="D35" s="535"/>
      <c r="E35" s="535">
        <v>6376.5987058805849</v>
      </c>
      <c r="F35" s="535"/>
      <c r="G35" s="571">
        <v>38.424533706702604</v>
      </c>
      <c r="H35" s="569"/>
      <c r="I35" s="154"/>
      <c r="J35" s="535">
        <v>24055</v>
      </c>
      <c r="K35" s="535"/>
      <c r="L35" s="535">
        <v>20892.610684682528</v>
      </c>
      <c r="M35" s="535"/>
      <c r="N35" s="571">
        <v>15.136400917267778</v>
      </c>
      <c r="O35" s="569"/>
    </row>
    <row r="36" spans="1:15" s="106" customFormat="1" ht="13" customHeight="1" x14ac:dyDescent="0.25">
      <c r="A36" s="155"/>
      <c r="B36" s="154"/>
      <c r="C36" s="103"/>
      <c r="D36" s="154"/>
      <c r="E36" s="88"/>
      <c r="F36" s="140"/>
      <c r="G36" s="86"/>
      <c r="H36" s="156"/>
      <c r="I36" s="154"/>
      <c r="J36" s="103"/>
      <c r="K36" s="154"/>
      <c r="L36" s="88"/>
      <c r="M36" s="140"/>
      <c r="N36" s="86"/>
      <c r="O36" s="156"/>
    </row>
    <row r="37" spans="1:15" ht="11.15" customHeight="1" x14ac:dyDescent="0.25">
      <c r="A37" s="602" t="s">
        <v>173</v>
      </c>
      <c r="B37" s="602"/>
      <c r="C37" s="602"/>
      <c r="D37" s="602"/>
      <c r="E37" s="602"/>
      <c r="F37" s="602"/>
      <c r="G37" s="602"/>
      <c r="H37" s="602"/>
      <c r="I37" s="602"/>
      <c r="J37" s="602"/>
      <c r="K37" s="602"/>
      <c r="L37" s="602"/>
      <c r="M37" s="602"/>
      <c r="N37" s="602"/>
      <c r="O37" s="602"/>
    </row>
    <row r="38" spans="1:15" s="161" customFormat="1" ht="10.5" customHeight="1" x14ac:dyDescent="0.25">
      <c r="A38" s="603" t="s">
        <v>161</v>
      </c>
      <c r="B38" s="603"/>
      <c r="C38" s="603"/>
      <c r="D38" s="603"/>
      <c r="E38" s="603"/>
      <c r="F38" s="603"/>
      <c r="G38" s="603"/>
      <c r="H38" s="603"/>
      <c r="I38" s="603"/>
      <c r="J38" s="603"/>
      <c r="K38" s="603"/>
      <c r="L38" s="603"/>
      <c r="M38" s="603"/>
      <c r="N38" s="603"/>
      <c r="O38" s="162"/>
    </row>
    <row r="39" spans="1:15" ht="11.15" customHeight="1" x14ac:dyDescent="0.25">
      <c r="A39" s="603" t="s">
        <v>71</v>
      </c>
      <c r="B39" s="603"/>
      <c r="C39" s="603"/>
      <c r="D39" s="603"/>
      <c r="E39" s="603"/>
      <c r="F39" s="603"/>
      <c r="G39" s="603"/>
      <c r="H39" s="603"/>
      <c r="I39" s="603"/>
      <c r="J39" s="603"/>
      <c r="K39" s="603"/>
      <c r="L39" s="603"/>
      <c r="M39" s="603"/>
      <c r="N39" s="603"/>
      <c r="O39" s="164"/>
    </row>
    <row r="40" spans="1:15" ht="11.15" customHeight="1" x14ac:dyDescent="0.25">
      <c r="A40" s="605" t="s">
        <v>164</v>
      </c>
      <c r="B40" s="605"/>
      <c r="C40" s="605"/>
      <c r="D40" s="605"/>
      <c r="E40" s="605"/>
      <c r="F40" s="605"/>
      <c r="G40" s="605"/>
      <c r="H40" s="605"/>
      <c r="I40" s="605"/>
      <c r="J40" s="605"/>
      <c r="K40" s="605"/>
      <c r="L40" s="605"/>
      <c r="M40" s="605"/>
      <c r="N40" s="605"/>
      <c r="O40" s="163"/>
    </row>
    <row r="41" spans="1:15" ht="11.15" customHeight="1" x14ac:dyDescent="0.25">
      <c r="A41" s="605" t="s">
        <v>191</v>
      </c>
      <c r="B41" s="605"/>
      <c r="C41" s="605"/>
      <c r="D41" s="605"/>
      <c r="E41" s="605"/>
      <c r="F41" s="605"/>
      <c r="G41" s="605"/>
      <c r="H41" s="605"/>
      <c r="I41" s="605"/>
      <c r="J41" s="605"/>
      <c r="K41" s="605"/>
      <c r="L41" s="605"/>
      <c r="M41" s="605"/>
      <c r="N41" s="605"/>
      <c r="O41" s="163"/>
    </row>
    <row r="42" spans="1:15" ht="11.15" customHeight="1" x14ac:dyDescent="0.25">
      <c r="A42" s="604"/>
      <c r="B42" s="604"/>
      <c r="C42" s="604"/>
      <c r="D42" s="604"/>
      <c r="E42" s="604"/>
      <c r="F42" s="604"/>
      <c r="G42" s="604"/>
      <c r="H42" s="604"/>
      <c r="I42" s="163"/>
      <c r="J42" s="165"/>
      <c r="K42" s="163"/>
      <c r="L42" s="164"/>
      <c r="M42" s="163"/>
      <c r="N42" s="163"/>
      <c r="O42" s="163"/>
    </row>
    <row r="43" spans="1:15" x14ac:dyDescent="0.25">
      <c r="C43" s="166"/>
      <c r="J43" s="167"/>
      <c r="K43" s="78"/>
    </row>
    <row r="45" spans="1:15" x14ac:dyDescent="0.25">
      <c r="F45" s="166"/>
      <c r="J45" s="88"/>
    </row>
    <row r="46" spans="1:15" x14ac:dyDescent="0.25">
      <c r="J46" s="168"/>
    </row>
    <row r="47" spans="1:15" x14ac:dyDescent="0.25">
      <c r="J47" s="459"/>
    </row>
  </sheetData>
  <mergeCells count="11">
    <mergeCell ref="A37:O37"/>
    <mergeCell ref="A38:N38"/>
    <mergeCell ref="A42:H42"/>
    <mergeCell ref="A39:N39"/>
    <mergeCell ref="A40:N40"/>
    <mergeCell ref="A41:N41"/>
    <mergeCell ref="A1:O1"/>
    <mergeCell ref="A2:O2"/>
    <mergeCell ref="A3:O3"/>
    <mergeCell ref="C5:H5"/>
    <mergeCell ref="J5:O5"/>
  </mergeCells>
  <pageMargins left="0.19685039370078741" right="0.31496062992125984" top="0.78740157480314965" bottom="0.23622047244094491" header="0" footer="0"/>
  <pageSetup scale="73" orientation="portrait" r:id="rId1"/>
  <headerFooter alignWithMargins="0"/>
  <customProperties>
    <customPr name="SheetOptions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7"/>
  <sheetViews>
    <sheetView showGridLines="0" topLeftCell="A14" zoomScaleNormal="100" zoomScaleSheetLayoutView="140" workbookViewId="0">
      <selection activeCell="F53" sqref="F53"/>
    </sheetView>
  </sheetViews>
  <sheetFormatPr defaultColWidth="9.81640625" defaultRowHeight="10.5" x14ac:dyDescent="0.25"/>
  <cols>
    <col min="1" max="1" width="33" style="2" customWidth="1"/>
    <col min="2" max="2" width="2.7265625" style="3" customWidth="1"/>
    <col min="3" max="3" width="10.81640625" style="3" customWidth="1"/>
    <col min="4" max="5" width="10.7265625" style="3" customWidth="1"/>
    <col min="6" max="6" width="10.54296875" style="3" customWidth="1"/>
    <col min="7" max="8" width="10.7265625" style="5" customWidth="1"/>
    <col min="9" max="16384" width="9.81640625" style="1"/>
  </cols>
  <sheetData>
    <row r="1" spans="1:8" ht="11.15" customHeight="1" x14ac:dyDescent="0.25">
      <c r="A1" s="585" t="s">
        <v>0</v>
      </c>
      <c r="B1" s="585"/>
      <c r="C1" s="585"/>
      <c r="D1" s="585"/>
      <c r="E1" s="585"/>
      <c r="F1" s="585"/>
      <c r="G1" s="585"/>
      <c r="H1" s="585"/>
    </row>
    <row r="2" spans="1:8" ht="11.15" customHeight="1" x14ac:dyDescent="0.25">
      <c r="A2" s="586" t="s">
        <v>1</v>
      </c>
      <c r="B2" s="586"/>
      <c r="C2" s="586"/>
      <c r="D2" s="586"/>
      <c r="E2" s="586"/>
      <c r="F2" s="586"/>
      <c r="G2" s="586"/>
      <c r="H2" s="586"/>
    </row>
    <row r="3" spans="1:8" ht="11.15" customHeight="1" x14ac:dyDescent="0.25">
      <c r="A3" s="587" t="s">
        <v>2</v>
      </c>
      <c r="B3" s="587"/>
      <c r="C3" s="587"/>
      <c r="D3" s="587"/>
      <c r="E3" s="587"/>
      <c r="F3" s="587"/>
      <c r="G3" s="587"/>
      <c r="H3" s="587"/>
    </row>
    <row r="4" spans="1:8" ht="11.15" customHeight="1" x14ac:dyDescent="0.25">
      <c r="G4" s="4"/>
    </row>
    <row r="5" spans="1:8" ht="15" customHeight="1" x14ac:dyDescent="0.25">
      <c r="A5" s="6" t="s">
        <v>3</v>
      </c>
      <c r="B5" s="7"/>
      <c r="C5" s="8"/>
      <c r="D5" s="482" t="s">
        <v>186</v>
      </c>
      <c r="E5" s="482" t="s">
        <v>171</v>
      </c>
      <c r="F5" s="9" t="s">
        <v>4</v>
      </c>
    </row>
    <row r="6" spans="1:8" ht="13" customHeight="1" x14ac:dyDescent="0.25">
      <c r="A6" s="483" t="s">
        <v>5</v>
      </c>
      <c r="B6" s="10"/>
      <c r="C6" s="11"/>
      <c r="D6" s="12">
        <v>97407</v>
      </c>
      <c r="E6" s="12">
        <v>107624</v>
      </c>
      <c r="F6" s="13">
        <v>-9.4932357095071751</v>
      </c>
      <c r="G6" s="14">
        <v>-10217</v>
      </c>
    </row>
    <row r="7" spans="1:8" ht="13" customHeight="1" x14ac:dyDescent="0.25">
      <c r="A7" s="484" t="s">
        <v>6</v>
      </c>
      <c r="B7" s="10"/>
      <c r="D7" s="443">
        <v>24415</v>
      </c>
      <c r="E7" s="443">
        <v>662</v>
      </c>
      <c r="F7" s="15" t="s">
        <v>192</v>
      </c>
      <c r="G7" s="14"/>
    </row>
    <row r="8" spans="1:8" ht="13" customHeight="1" x14ac:dyDescent="0.25">
      <c r="A8" s="483" t="s">
        <v>7</v>
      </c>
      <c r="B8" s="10"/>
      <c r="C8" s="11"/>
      <c r="D8" s="12">
        <v>33898</v>
      </c>
      <c r="E8" s="12">
        <v>28249</v>
      </c>
      <c r="F8" s="13">
        <v>19.99716804134659</v>
      </c>
      <c r="G8" s="471"/>
    </row>
    <row r="9" spans="1:8" ht="13" customHeight="1" x14ac:dyDescent="0.25">
      <c r="A9" s="484" t="s">
        <v>8</v>
      </c>
      <c r="B9" s="10"/>
      <c r="D9" s="443">
        <v>50896</v>
      </c>
      <c r="E9" s="443">
        <v>44034</v>
      </c>
      <c r="F9" s="15">
        <v>15.583412817368391</v>
      </c>
      <c r="G9" s="14"/>
    </row>
    <row r="10" spans="1:8" ht="13" customHeight="1" x14ac:dyDescent="0.25">
      <c r="A10" s="483" t="s">
        <v>9</v>
      </c>
      <c r="B10" s="10"/>
      <c r="C10" s="11"/>
      <c r="D10" s="12">
        <v>24102</v>
      </c>
      <c r="E10" s="12">
        <v>20700</v>
      </c>
      <c r="F10" s="13">
        <v>16.434782608695642</v>
      </c>
      <c r="G10" s="471"/>
    </row>
    <row r="11" spans="1:8" ht="13" customHeight="1" x14ac:dyDescent="0.25">
      <c r="A11" s="484" t="s">
        <v>10</v>
      </c>
      <c r="B11" s="10"/>
      <c r="D11" s="443">
        <v>230718</v>
      </c>
      <c r="E11" s="443">
        <v>201269</v>
      </c>
      <c r="F11" s="15">
        <v>14.631662103950438</v>
      </c>
    </row>
    <row r="12" spans="1:8" ht="13" customHeight="1" x14ac:dyDescent="0.25">
      <c r="A12" s="483" t="s">
        <v>11</v>
      </c>
      <c r="B12" s="10"/>
      <c r="C12" s="11"/>
      <c r="D12" s="12">
        <v>107299</v>
      </c>
      <c r="E12" s="12">
        <v>98270</v>
      </c>
      <c r="F12" s="13">
        <v>9.1879515620229881</v>
      </c>
      <c r="G12" s="470"/>
    </row>
    <row r="13" spans="1:8" ht="13" customHeight="1" x14ac:dyDescent="0.25">
      <c r="A13" s="291" t="s">
        <v>12</v>
      </c>
      <c r="B13" s="17"/>
      <c r="C13" s="67"/>
      <c r="D13" s="443">
        <v>115147</v>
      </c>
      <c r="E13" s="443">
        <v>113106</v>
      </c>
      <c r="F13" s="444">
        <v>1.8045019716018684</v>
      </c>
    </row>
    <row r="14" spans="1:8" ht="13" customHeight="1" x14ac:dyDescent="0.25">
      <c r="A14" s="483" t="s">
        <v>144</v>
      </c>
      <c r="B14" s="17"/>
      <c r="C14" s="11"/>
      <c r="D14" s="12">
        <v>56994</v>
      </c>
      <c r="E14" s="12">
        <v>54747</v>
      </c>
      <c r="F14" s="13">
        <v>4.1043344840813178</v>
      </c>
    </row>
    <row r="15" spans="1:8" ht="13" customHeight="1" x14ac:dyDescent="0.25">
      <c r="A15" s="485" t="s">
        <v>13</v>
      </c>
      <c r="B15" s="10"/>
      <c r="C15" s="487"/>
      <c r="D15" s="443">
        <v>158138</v>
      </c>
      <c r="E15" s="443">
        <v>155501</v>
      </c>
      <c r="F15" s="488">
        <v>1.695809030167017</v>
      </c>
      <c r="G15" s="477"/>
    </row>
    <row r="16" spans="1:8" ht="13" customHeight="1" x14ac:dyDescent="0.25">
      <c r="A16" s="102" t="s">
        <v>14</v>
      </c>
      <c r="B16" s="67"/>
      <c r="C16" s="11"/>
      <c r="D16" s="12">
        <v>69204</v>
      </c>
      <c r="E16" s="12">
        <v>61955</v>
      </c>
      <c r="F16" s="13">
        <v>11.700427729803886</v>
      </c>
      <c r="G16" s="466"/>
    </row>
    <row r="17" spans="1:7" ht="13" customHeight="1" thickBot="1" x14ac:dyDescent="0.3">
      <c r="A17" s="486" t="s">
        <v>15</v>
      </c>
      <c r="B17" s="18"/>
      <c r="C17" s="489"/>
      <c r="D17" s="536">
        <v>737500</v>
      </c>
      <c r="E17" s="536">
        <v>684848</v>
      </c>
      <c r="F17" s="490">
        <v>7.6881293367287329</v>
      </c>
      <c r="G17" s="471"/>
    </row>
    <row r="18" spans="1:7" ht="11.15" customHeight="1" x14ac:dyDescent="0.25">
      <c r="C18" s="472"/>
      <c r="D18" s="22"/>
      <c r="E18" s="22"/>
      <c r="F18" s="23"/>
      <c r="G18" s="14"/>
    </row>
    <row r="19" spans="1:7" ht="15" customHeight="1" x14ac:dyDescent="0.25">
      <c r="A19" s="24" t="s">
        <v>16</v>
      </c>
      <c r="B19" s="7"/>
      <c r="C19" s="8"/>
      <c r="D19" s="25"/>
      <c r="E19" s="25"/>
      <c r="F19" s="26"/>
      <c r="G19" s="14"/>
    </row>
    <row r="20" spans="1:7" ht="13" customHeight="1" x14ac:dyDescent="0.25">
      <c r="A20" s="483" t="s">
        <v>17</v>
      </c>
      <c r="B20" s="10"/>
      <c r="C20" s="11"/>
      <c r="D20" s="27">
        <v>2003</v>
      </c>
      <c r="E20" s="27">
        <v>4469</v>
      </c>
      <c r="F20" s="13">
        <v>-55.180129782949209</v>
      </c>
      <c r="G20" s="466"/>
    </row>
    <row r="21" spans="1:7" ht="13" customHeight="1" x14ac:dyDescent="0.25">
      <c r="A21" s="484" t="s">
        <v>140</v>
      </c>
      <c r="B21" s="10"/>
      <c r="C21" s="67"/>
      <c r="D21" s="443">
        <v>2637</v>
      </c>
      <c r="E21" s="443">
        <v>4332</v>
      </c>
      <c r="F21" s="444">
        <v>-39.127423822714682</v>
      </c>
      <c r="G21" s="14"/>
    </row>
    <row r="22" spans="1:7" ht="13" customHeight="1" x14ac:dyDescent="0.25">
      <c r="A22" s="483" t="s">
        <v>18</v>
      </c>
      <c r="B22" s="10"/>
      <c r="C22" s="11"/>
      <c r="D22" s="27">
        <v>1968</v>
      </c>
      <c r="E22" s="27">
        <v>2069</v>
      </c>
      <c r="F22" s="13">
        <v>-4.8815853069115516</v>
      </c>
    </row>
    <row r="23" spans="1:7" ht="13" customHeight="1" x14ac:dyDescent="0.25">
      <c r="A23" s="484" t="s">
        <v>145</v>
      </c>
      <c r="B23" s="10"/>
      <c r="C23" s="67"/>
      <c r="D23" s="443">
        <v>7306</v>
      </c>
      <c r="E23" s="443">
        <v>6772</v>
      </c>
      <c r="F23" s="444">
        <v>7.8854105138806752</v>
      </c>
      <c r="G23" s="478"/>
    </row>
    <row r="24" spans="1:7" ht="13" customHeight="1" x14ac:dyDescent="0.25">
      <c r="A24" s="483" t="s">
        <v>19</v>
      </c>
      <c r="B24" s="10"/>
      <c r="C24" s="11"/>
      <c r="D24" s="27">
        <v>122809</v>
      </c>
      <c r="E24" s="27">
        <v>100771</v>
      </c>
      <c r="F24" s="13">
        <v>21.869387026029319</v>
      </c>
    </row>
    <row r="25" spans="1:7" ht="13" customHeight="1" x14ac:dyDescent="0.25">
      <c r="A25" s="484" t="s">
        <v>20</v>
      </c>
      <c r="B25" s="10"/>
      <c r="C25" s="67"/>
      <c r="D25" s="443">
        <v>136723</v>
      </c>
      <c r="E25" s="443">
        <v>118413</v>
      </c>
      <c r="F25" s="444">
        <v>15.462829250166799</v>
      </c>
      <c r="G25" s="466"/>
    </row>
    <row r="26" spans="1:7" ht="13" customHeight="1" x14ac:dyDescent="0.25">
      <c r="A26" s="483" t="s">
        <v>21</v>
      </c>
      <c r="B26" s="10"/>
      <c r="C26" s="11"/>
      <c r="D26" s="27">
        <v>179857</v>
      </c>
      <c r="E26" s="27">
        <v>174706</v>
      </c>
      <c r="F26" s="13">
        <v>2.9483818529415062</v>
      </c>
      <c r="G26" s="466"/>
    </row>
    <row r="27" spans="1:7" ht="13" customHeight="1" x14ac:dyDescent="0.25">
      <c r="A27" s="484" t="s">
        <v>146</v>
      </c>
      <c r="B27" s="10"/>
      <c r="C27" s="67"/>
      <c r="D27" s="443">
        <v>55048</v>
      </c>
      <c r="E27" s="443">
        <v>51536</v>
      </c>
      <c r="F27" s="444">
        <v>6.8146538342129803</v>
      </c>
      <c r="G27" s="473"/>
    </row>
    <row r="28" spans="1:7" ht="13" customHeight="1" x14ac:dyDescent="0.25">
      <c r="A28" s="483" t="s">
        <v>22</v>
      </c>
      <c r="B28" s="10"/>
      <c r="C28" s="11"/>
      <c r="D28" s="27">
        <v>7600</v>
      </c>
      <c r="E28" s="27">
        <v>7253</v>
      </c>
      <c r="F28" s="13">
        <v>4.7842272163242772</v>
      </c>
      <c r="G28" s="473"/>
    </row>
    <row r="29" spans="1:7" ht="13" customHeight="1" x14ac:dyDescent="0.25">
      <c r="A29" s="491" t="s">
        <v>23</v>
      </c>
      <c r="B29" s="10"/>
      <c r="C29" s="494"/>
      <c r="D29" s="445">
        <v>23455</v>
      </c>
      <c r="E29" s="445">
        <v>25753</v>
      </c>
      <c r="F29" s="446">
        <v>-8.923232244787016</v>
      </c>
      <c r="G29" s="473"/>
    </row>
    <row r="30" spans="1:7" ht="13" customHeight="1" x14ac:dyDescent="0.25">
      <c r="A30" s="102" t="s">
        <v>24</v>
      </c>
      <c r="C30" s="495"/>
      <c r="D30" s="12">
        <v>402683</v>
      </c>
      <c r="E30" s="12">
        <v>377661</v>
      </c>
      <c r="F30" s="13">
        <v>6.6255186529718513</v>
      </c>
      <c r="G30" s="470"/>
    </row>
    <row r="31" spans="1:7" ht="13" customHeight="1" x14ac:dyDescent="0.25">
      <c r="A31" s="492" t="s">
        <v>25</v>
      </c>
      <c r="B31" s="460"/>
      <c r="C31" s="461"/>
      <c r="D31" s="462">
        <v>334817</v>
      </c>
      <c r="E31" s="462">
        <v>307187</v>
      </c>
      <c r="F31" s="463">
        <v>8.9945212525269547</v>
      </c>
      <c r="G31" s="14"/>
    </row>
    <row r="32" spans="1:7" ht="13" customHeight="1" thickBot="1" x14ac:dyDescent="0.3">
      <c r="A32" s="493" t="s">
        <v>26</v>
      </c>
      <c r="B32" s="18"/>
      <c r="C32" s="19"/>
      <c r="D32" s="20">
        <v>737500</v>
      </c>
      <c r="E32" s="20">
        <v>684848</v>
      </c>
      <c r="F32" s="21">
        <v>7.6881293367287329</v>
      </c>
    </row>
    <row r="33" spans="1:8" ht="11.15" customHeight="1" x14ac:dyDescent="0.25">
      <c r="A33" s="30"/>
      <c r="B33" s="31"/>
      <c r="C33" s="10"/>
      <c r="D33" s="32"/>
      <c r="E33" s="33"/>
      <c r="F33" s="32"/>
    </row>
    <row r="34" spans="1:8" ht="18.75" customHeight="1" x14ac:dyDescent="0.25">
      <c r="A34" s="34"/>
      <c r="B34" s="35"/>
      <c r="C34" s="588" t="s">
        <v>188</v>
      </c>
      <c r="D34" s="588"/>
      <c r="E34" s="35"/>
      <c r="F34" s="36"/>
      <c r="G34" s="37"/>
      <c r="H34" s="38"/>
    </row>
    <row r="35" spans="1:8" ht="15" customHeight="1" x14ac:dyDescent="0.25">
      <c r="A35" s="24" t="s">
        <v>147</v>
      </c>
      <c r="B35" s="40"/>
      <c r="C35" s="41" t="s">
        <v>27</v>
      </c>
      <c r="D35" s="41" t="s">
        <v>28</v>
      </c>
      <c r="E35" s="35"/>
      <c r="F35" s="35"/>
      <c r="G35" s="39"/>
      <c r="H35" s="42"/>
    </row>
    <row r="36" spans="1:8" ht="13" customHeight="1" x14ac:dyDescent="0.25">
      <c r="A36" s="34" t="s">
        <v>29</v>
      </c>
      <c r="B36" s="35"/>
      <c r="C36" s="43"/>
      <c r="D36" s="44"/>
      <c r="E36" s="35"/>
      <c r="F36" s="35"/>
      <c r="G36" s="39"/>
      <c r="H36" s="45"/>
    </row>
    <row r="37" spans="1:8" ht="13" customHeight="1" x14ac:dyDescent="0.25">
      <c r="A37" s="46" t="s">
        <v>30</v>
      </c>
      <c r="B37" s="47"/>
      <c r="C37" s="48">
        <v>0.37858070342210887</v>
      </c>
      <c r="D37" s="48">
        <v>7.4613018261664929E-2</v>
      </c>
      <c r="E37" s="35"/>
      <c r="F37" s="35"/>
      <c r="G37" s="39"/>
      <c r="H37" s="49"/>
    </row>
    <row r="38" spans="1:8" ht="13" customHeight="1" x14ac:dyDescent="0.25">
      <c r="A38" s="50" t="s">
        <v>31</v>
      </c>
      <c r="B38" s="47"/>
      <c r="C38" s="51">
        <v>0.29504908262945562</v>
      </c>
      <c r="D38" s="51">
        <v>3.1121360953543679E-2</v>
      </c>
      <c r="E38" s="35"/>
      <c r="F38" s="35"/>
      <c r="G38" s="39"/>
      <c r="H38" s="49"/>
    </row>
    <row r="39" spans="1:8" ht="13" customHeight="1" x14ac:dyDescent="0.25">
      <c r="A39" s="46" t="s">
        <v>32</v>
      </c>
      <c r="B39" s="47"/>
      <c r="C39" s="48">
        <v>0.23083353862313674</v>
      </c>
      <c r="D39" s="48">
        <v>1.1100978629229053E-2</v>
      </c>
      <c r="E39" s="35"/>
      <c r="F39" s="35"/>
      <c r="G39" s="39"/>
      <c r="H39" s="49"/>
    </row>
    <row r="40" spans="1:8" ht="13" customHeight="1" x14ac:dyDescent="0.25">
      <c r="A40" s="50" t="s">
        <v>33</v>
      </c>
      <c r="B40" s="47"/>
      <c r="C40" s="51">
        <v>9.74710468785751E-3</v>
      </c>
      <c r="D40" s="51">
        <v>5.2834349158972338E-2</v>
      </c>
      <c r="E40" s="35"/>
      <c r="F40" s="35"/>
      <c r="G40" s="39"/>
      <c r="H40" s="49"/>
    </row>
    <row r="41" spans="1:8" ht="13" customHeight="1" x14ac:dyDescent="0.25">
      <c r="A41" s="46" t="s">
        <v>34</v>
      </c>
      <c r="B41" s="47"/>
      <c r="C41" s="48">
        <v>2.5595512208385165E-3</v>
      </c>
      <c r="D41" s="48">
        <v>0.41021739130434781</v>
      </c>
      <c r="E41" s="35"/>
      <c r="F41" s="35"/>
      <c r="G41" s="39"/>
      <c r="H41" s="49"/>
    </row>
    <row r="42" spans="1:8" ht="13" customHeight="1" x14ac:dyDescent="0.25">
      <c r="A42" s="50" t="s">
        <v>35</v>
      </c>
      <c r="B42" s="47"/>
      <c r="C42" s="51">
        <v>6.738200420191201E-2</v>
      </c>
      <c r="D42" s="51">
        <v>8.7491584796170738E-2</v>
      </c>
      <c r="E42" s="35"/>
      <c r="F42" s="35"/>
      <c r="G42" s="39"/>
      <c r="H42" s="49"/>
    </row>
    <row r="43" spans="1:8" ht="13" customHeight="1" x14ac:dyDescent="0.25">
      <c r="A43" s="46" t="s">
        <v>36</v>
      </c>
      <c r="B43" s="47"/>
      <c r="C43" s="48">
        <v>8.0964068182924967E-3</v>
      </c>
      <c r="D43" s="48">
        <v>3.8827709602962425E-2</v>
      </c>
      <c r="E43" s="35"/>
      <c r="F43" s="35"/>
      <c r="G43" s="39"/>
      <c r="H43" s="49"/>
    </row>
    <row r="44" spans="1:8" ht="13" customHeight="1" x14ac:dyDescent="0.25">
      <c r="A44" s="50" t="s">
        <v>143</v>
      </c>
      <c r="B44" s="47"/>
      <c r="C44" s="51">
        <v>7.6088500968251854E-3</v>
      </c>
      <c r="D44" s="51">
        <v>6.5638386554621841E-2</v>
      </c>
      <c r="E44" s="35"/>
      <c r="F44" s="35"/>
      <c r="G44" s="39"/>
      <c r="H44" s="49"/>
    </row>
    <row r="45" spans="1:8" ht="13" customHeight="1" x14ac:dyDescent="0.25">
      <c r="A45" s="572" t="s">
        <v>172</v>
      </c>
      <c r="B45" s="573"/>
      <c r="C45" s="574">
        <v>1.4275829957309126E-4</v>
      </c>
      <c r="D45" s="574">
        <v>6.25E-2</v>
      </c>
      <c r="E45" s="35"/>
      <c r="F45" s="35"/>
      <c r="G45" s="39"/>
      <c r="H45" s="49"/>
    </row>
    <row r="46" spans="1:8" ht="13" customHeight="1" thickBot="1" x14ac:dyDescent="0.3">
      <c r="A46" s="52" t="s">
        <v>37</v>
      </c>
      <c r="B46" s="53"/>
      <c r="C46" s="54">
        <v>1</v>
      </c>
      <c r="D46" s="54">
        <v>4.827488877847582E-2</v>
      </c>
      <c r="E46" s="35"/>
      <c r="F46" s="35"/>
      <c r="G46" s="39"/>
      <c r="H46" s="49"/>
    </row>
    <row r="47" spans="1:8" ht="11.15" customHeight="1" x14ac:dyDescent="0.25">
      <c r="A47" s="55"/>
      <c r="B47" s="35"/>
      <c r="C47" s="56"/>
      <c r="D47" s="57"/>
      <c r="E47" s="35"/>
      <c r="F47" s="35"/>
      <c r="G47" s="39"/>
      <c r="H47" s="37"/>
    </row>
    <row r="48" spans="1:8" ht="13" customHeight="1" x14ac:dyDescent="0.25">
      <c r="A48" s="34" t="s">
        <v>148</v>
      </c>
      <c r="B48" s="35"/>
      <c r="C48" s="58">
        <v>0.90065916935681911</v>
      </c>
      <c r="D48" s="57"/>
      <c r="E48" s="35"/>
      <c r="F48" s="35"/>
      <c r="G48" s="39"/>
      <c r="H48" s="49"/>
    </row>
    <row r="49" spans="1:8" ht="13" customHeight="1" thickBot="1" x14ac:dyDescent="0.3">
      <c r="A49" s="465" t="s">
        <v>149</v>
      </c>
      <c r="B49" s="479"/>
      <c r="C49" s="480">
        <v>9.9340830643180986E-2</v>
      </c>
      <c r="D49" s="57"/>
      <c r="E49" s="35"/>
      <c r="F49" s="35"/>
      <c r="G49" s="39"/>
      <c r="H49" s="49"/>
    </row>
    <row r="50" spans="1:8" ht="11.15" customHeight="1" x14ac:dyDescent="0.25">
      <c r="A50" s="34"/>
      <c r="B50" s="35"/>
      <c r="C50" s="35"/>
      <c r="D50" s="35"/>
      <c r="E50" s="35"/>
      <c r="F50" s="35"/>
      <c r="G50" s="39"/>
      <c r="H50" s="39"/>
    </row>
    <row r="51" spans="1:8" ht="11.15" customHeight="1" x14ac:dyDescent="0.25">
      <c r="A51" s="34"/>
      <c r="B51" s="35"/>
      <c r="C51" s="35"/>
      <c r="D51" s="35"/>
      <c r="E51" s="35"/>
      <c r="F51" s="35"/>
      <c r="G51" s="39"/>
      <c r="H51" s="39"/>
    </row>
    <row r="52" spans="1:8" ht="15" customHeight="1" x14ac:dyDescent="0.25">
      <c r="A52" s="6" t="s">
        <v>38</v>
      </c>
      <c r="B52" s="60"/>
      <c r="C52" s="61">
        <v>2022</v>
      </c>
      <c r="D52" s="61">
        <v>2023</v>
      </c>
      <c r="E52" s="61">
        <v>2024</v>
      </c>
      <c r="F52" s="61">
        <v>2025</v>
      </c>
      <c r="G52" s="61">
        <v>2026</v>
      </c>
      <c r="H52" s="61" t="s">
        <v>189</v>
      </c>
    </row>
    <row r="53" spans="1:8" s="64" customFormat="1" ht="13" customHeight="1" thickBot="1" x14ac:dyDescent="0.3">
      <c r="A53" s="62" t="s">
        <v>39</v>
      </c>
      <c r="B53" s="63"/>
      <c r="C53" s="59">
        <v>2.7152345891081019E-2</v>
      </c>
      <c r="D53" s="59">
        <v>5.4151313581232055E-2</v>
      </c>
      <c r="E53" s="59">
        <v>1.3703744177291957E-2</v>
      </c>
      <c r="F53" s="59">
        <v>1.0567767934795044E-2</v>
      </c>
      <c r="G53" s="59">
        <v>1.1835189602787035E-2</v>
      </c>
      <c r="H53" s="59">
        <v>0.88258963881281283</v>
      </c>
    </row>
    <row r="54" spans="1:8" s="64" customFormat="1" x14ac:dyDescent="0.25">
      <c r="A54" s="65"/>
      <c r="B54" s="66"/>
      <c r="C54" s="58"/>
      <c r="D54" s="58"/>
      <c r="E54" s="58"/>
      <c r="F54" s="58"/>
      <c r="G54" s="58"/>
      <c r="H54" s="58"/>
    </row>
    <row r="55" spans="1:8" ht="11.15" customHeight="1" x14ac:dyDescent="0.25">
      <c r="A55" s="589" t="s">
        <v>150</v>
      </c>
      <c r="B55" s="589"/>
      <c r="C55" s="589"/>
      <c r="D55" s="589"/>
      <c r="E55" s="589"/>
      <c r="F55" s="589"/>
    </row>
    <row r="56" spans="1:8" ht="11.15" customHeight="1" x14ac:dyDescent="0.25">
      <c r="A56" s="584" t="s">
        <v>151</v>
      </c>
      <c r="B56" s="584"/>
      <c r="C56" s="584"/>
      <c r="D56" s="584"/>
      <c r="E56" s="584"/>
      <c r="F56" s="584"/>
      <c r="G56" s="584"/>
      <c r="H56" s="584"/>
    </row>
    <row r="57" spans="1:8" ht="11.15" customHeight="1" x14ac:dyDescent="0.25">
      <c r="A57" s="584"/>
      <c r="B57" s="584"/>
      <c r="C57" s="584"/>
      <c r="D57" s="584"/>
      <c r="E57" s="584"/>
      <c r="F57" s="584"/>
      <c r="G57" s="584"/>
      <c r="H57" s="584"/>
    </row>
  </sheetData>
  <mergeCells count="7">
    <mergeCell ref="A57:H57"/>
    <mergeCell ref="A1:H1"/>
    <mergeCell ref="A2:H2"/>
    <mergeCell ref="A3:H3"/>
    <mergeCell ref="C34:D34"/>
    <mergeCell ref="A56:H56"/>
    <mergeCell ref="A55:F55"/>
  </mergeCells>
  <pageMargins left="0.19685039370078741" right="0.31496062992125984" top="0.78740157480314965" bottom="0.23622047244094491" header="0" footer="0"/>
  <pageSetup scale="99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30721" r:id="rId5">
          <objectPr defaultSize="0" autoPict="0" r:id="rId6">
            <anchor moveWithCells="1" sizeWithCells="1">
              <from>
                <xdr:col>6</xdr:col>
                <xdr:colOff>0</xdr:colOff>
                <xdr:row>40</xdr:row>
                <xdr:rowOff>0</xdr:rowOff>
              </from>
              <to>
                <xdr:col>6</xdr:col>
                <xdr:colOff>0</xdr:colOff>
                <xdr:row>40</xdr:row>
                <xdr:rowOff>0</xdr:rowOff>
              </to>
            </anchor>
          </objectPr>
        </oleObject>
      </mc:Choice>
      <mc:Fallback>
        <oleObject progId="Word.Picture.8" shapeId="30721" r:id="rId5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35"/>
  <sheetViews>
    <sheetView showGridLines="0" zoomScaleNormal="100" zoomScaleSheetLayoutView="140" workbookViewId="0">
      <selection sqref="A1:M1"/>
    </sheetView>
  </sheetViews>
  <sheetFormatPr defaultColWidth="9.81640625" defaultRowHeight="10.5" x14ac:dyDescent="0.25"/>
  <cols>
    <col min="1" max="1" width="42.7265625" style="47" customWidth="1"/>
    <col min="2" max="2" width="2.7265625" style="68" customWidth="1"/>
    <col min="3" max="7" width="7.7265625" style="68" customWidth="1"/>
    <col min="8" max="8" width="2.7265625" style="68" customWidth="1"/>
    <col min="9" max="13" width="7.7265625" style="68" customWidth="1"/>
    <col min="14" max="16384" width="9.81640625" style="68"/>
  </cols>
  <sheetData>
    <row r="1" spans="1:13" ht="11.15" customHeight="1" x14ac:dyDescent="0.25">
      <c r="A1" s="585" t="s">
        <v>142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</row>
    <row r="2" spans="1:13" ht="11.15" customHeight="1" x14ac:dyDescent="0.25">
      <c r="A2" s="586" t="s">
        <v>97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</row>
    <row r="3" spans="1:13" ht="11.15" customHeight="1" x14ac:dyDescent="0.25">
      <c r="A3" s="587" t="s">
        <v>2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</row>
    <row r="4" spans="1:13" ht="11.15" customHeight="1" x14ac:dyDescent="0.25">
      <c r="A4" s="312"/>
      <c r="B4" s="219"/>
      <c r="C4" s="219"/>
      <c r="D4" s="219"/>
      <c r="E4" s="313"/>
      <c r="F4" s="219"/>
      <c r="G4" s="219"/>
      <c r="H4" s="219"/>
      <c r="I4" s="219"/>
      <c r="J4" s="314"/>
    </row>
    <row r="5" spans="1:13" ht="15" customHeight="1" x14ac:dyDescent="0.25">
      <c r="A5" s="76"/>
      <c r="B5" s="221"/>
      <c r="C5" s="601" t="s">
        <v>187</v>
      </c>
      <c r="D5" s="601"/>
      <c r="E5" s="601"/>
      <c r="F5" s="601"/>
      <c r="G5" s="601"/>
      <c r="H5" s="159"/>
      <c r="I5" s="601" t="s">
        <v>98</v>
      </c>
      <c r="J5" s="601"/>
      <c r="K5" s="601"/>
      <c r="L5" s="601"/>
      <c r="M5" s="601"/>
    </row>
    <row r="6" spans="1:13" s="225" customFormat="1" ht="15" customHeight="1" x14ac:dyDescent="0.25">
      <c r="A6" s="315"/>
      <c r="B6" s="223"/>
      <c r="C6" s="81">
        <v>2021</v>
      </c>
      <c r="D6" s="81" t="s">
        <v>42</v>
      </c>
      <c r="E6" s="81">
        <v>2020</v>
      </c>
      <c r="F6" s="81" t="s">
        <v>42</v>
      </c>
      <c r="G6" s="81" t="s">
        <v>4</v>
      </c>
      <c r="H6" s="224"/>
      <c r="I6" s="81">
        <v>2021</v>
      </c>
      <c r="J6" s="81" t="s">
        <v>42</v>
      </c>
      <c r="K6" s="81">
        <v>2020</v>
      </c>
      <c r="L6" s="81" t="s">
        <v>42</v>
      </c>
      <c r="M6" s="81" t="s">
        <v>4</v>
      </c>
    </row>
    <row r="7" spans="1:13" ht="13" customHeight="1" x14ac:dyDescent="0.25">
      <c r="A7" s="83" t="s">
        <v>44</v>
      </c>
      <c r="B7" s="227"/>
      <c r="C7" s="85">
        <v>53510</v>
      </c>
      <c r="D7" s="86">
        <v>100</v>
      </c>
      <c r="E7" s="85">
        <v>46769</v>
      </c>
      <c r="F7" s="86">
        <v>100</v>
      </c>
      <c r="G7" s="86">
        <v>14.413393487138926</v>
      </c>
      <c r="H7" s="88"/>
      <c r="I7" s="85">
        <v>198586</v>
      </c>
      <c r="J7" s="86">
        <v>100</v>
      </c>
      <c r="K7" s="85">
        <v>181277</v>
      </c>
      <c r="L7" s="86">
        <v>100</v>
      </c>
      <c r="M7" s="86">
        <v>9.5483707254643502</v>
      </c>
    </row>
    <row r="8" spans="1:13" ht="13" customHeight="1" x14ac:dyDescent="0.25">
      <c r="A8" s="89" t="s">
        <v>45</v>
      </c>
      <c r="B8" s="227"/>
      <c r="C8" s="29">
        <v>28835</v>
      </c>
      <c r="D8" s="90">
        <v>53.9</v>
      </c>
      <c r="E8" s="29">
        <v>25905</v>
      </c>
      <c r="F8" s="90">
        <v>55.4</v>
      </c>
      <c r="G8" s="90">
        <v>11.31055780737309</v>
      </c>
      <c r="H8" s="88"/>
      <c r="I8" s="29">
        <v>114390</v>
      </c>
      <c r="J8" s="90">
        <v>57.6</v>
      </c>
      <c r="K8" s="29">
        <v>106981</v>
      </c>
      <c r="L8" s="90">
        <v>59</v>
      </c>
      <c r="M8" s="90">
        <v>6.9255288322225494</v>
      </c>
    </row>
    <row r="9" spans="1:13" ht="13" customHeight="1" x14ac:dyDescent="0.25">
      <c r="A9" s="91" t="s">
        <v>46</v>
      </c>
      <c r="B9" s="227"/>
      <c r="C9" s="92">
        <v>24675</v>
      </c>
      <c r="D9" s="93">
        <v>46.1</v>
      </c>
      <c r="E9" s="92">
        <v>20864</v>
      </c>
      <c r="F9" s="93">
        <v>44.6</v>
      </c>
      <c r="G9" s="93">
        <v>18.265912576687128</v>
      </c>
      <c r="H9" s="88"/>
      <c r="I9" s="92">
        <v>84196</v>
      </c>
      <c r="J9" s="93">
        <v>42.4</v>
      </c>
      <c r="K9" s="92">
        <v>74296</v>
      </c>
      <c r="L9" s="93">
        <v>41</v>
      </c>
      <c r="M9" s="93">
        <v>13.325078066113916</v>
      </c>
    </row>
    <row r="10" spans="1:13" ht="13" customHeight="1" x14ac:dyDescent="0.25">
      <c r="A10" s="231" t="s">
        <v>47</v>
      </c>
      <c r="B10" s="226"/>
      <c r="C10" s="98">
        <v>1875</v>
      </c>
      <c r="D10" s="99">
        <v>3.5</v>
      </c>
      <c r="E10" s="98">
        <v>1708</v>
      </c>
      <c r="F10" s="99">
        <v>3.7</v>
      </c>
      <c r="G10" s="99">
        <v>9.7775175644028156</v>
      </c>
      <c r="H10" s="88"/>
      <c r="I10" s="98">
        <v>6145</v>
      </c>
      <c r="J10" s="99">
        <v>3.1</v>
      </c>
      <c r="K10" s="98">
        <v>5696</v>
      </c>
      <c r="L10" s="99">
        <v>3.1</v>
      </c>
      <c r="M10" s="99">
        <v>7.8827247191011196</v>
      </c>
    </row>
    <row r="11" spans="1:13" ht="13" customHeight="1" x14ac:dyDescent="0.25">
      <c r="A11" s="232" t="s">
        <v>48</v>
      </c>
      <c r="B11" s="226"/>
      <c r="C11" s="85">
        <v>16115</v>
      </c>
      <c r="D11" s="86">
        <v>30.2</v>
      </c>
      <c r="E11" s="85">
        <v>14160</v>
      </c>
      <c r="F11" s="86">
        <v>30.2</v>
      </c>
      <c r="G11" s="86">
        <v>13.806497175141242</v>
      </c>
      <c r="H11" s="88"/>
      <c r="I11" s="85">
        <v>59542</v>
      </c>
      <c r="J11" s="87">
        <v>29.899999999999995</v>
      </c>
      <c r="K11" s="85">
        <v>56030</v>
      </c>
      <c r="L11" s="87">
        <v>30.999999999999996</v>
      </c>
      <c r="M11" s="87">
        <v>6.2680706764233429</v>
      </c>
    </row>
    <row r="12" spans="1:13" ht="13" customHeight="1" x14ac:dyDescent="0.25">
      <c r="A12" s="89" t="s">
        <v>75</v>
      </c>
      <c r="B12" s="227"/>
      <c r="C12" s="29">
        <v>-81</v>
      </c>
      <c r="D12" s="90">
        <v>-0.2</v>
      </c>
      <c r="E12" s="29">
        <v>89</v>
      </c>
      <c r="F12" s="90">
        <v>0.2</v>
      </c>
      <c r="G12" s="90">
        <v>-191.01123595505618</v>
      </c>
      <c r="H12" s="88"/>
      <c r="I12" s="29">
        <v>122</v>
      </c>
      <c r="J12" s="90">
        <v>0.1</v>
      </c>
      <c r="K12" s="29">
        <v>550</v>
      </c>
      <c r="L12" s="90">
        <v>0.3</v>
      </c>
      <c r="M12" s="90">
        <v>-77.818181818181813</v>
      </c>
    </row>
    <row r="13" spans="1:13" s="106" customFormat="1" ht="13" customHeight="1" x14ac:dyDescent="0.25">
      <c r="A13" s="104" t="s">
        <v>99</v>
      </c>
      <c r="B13" s="237"/>
      <c r="C13" s="230">
        <v>6766</v>
      </c>
      <c r="D13" s="93">
        <v>12.6</v>
      </c>
      <c r="E13" s="230">
        <v>4907</v>
      </c>
      <c r="F13" s="93">
        <v>10.5</v>
      </c>
      <c r="G13" s="93">
        <v>37.884654575096796</v>
      </c>
      <c r="H13" s="103"/>
      <c r="I13" s="230">
        <v>18387</v>
      </c>
      <c r="J13" s="93">
        <v>9.3000000000000007</v>
      </c>
      <c r="K13" s="230">
        <v>12020</v>
      </c>
      <c r="L13" s="93">
        <v>6.6</v>
      </c>
      <c r="M13" s="93">
        <v>52.970049916805316</v>
      </c>
    </row>
    <row r="14" spans="1:13" ht="13" customHeight="1" x14ac:dyDescent="0.25">
      <c r="A14" s="238" t="s">
        <v>67</v>
      </c>
      <c r="C14" s="98">
        <v>2693</v>
      </c>
      <c r="D14" s="99">
        <v>5</v>
      </c>
      <c r="E14" s="98">
        <v>2560</v>
      </c>
      <c r="F14" s="99">
        <v>5.5</v>
      </c>
      <c r="G14" s="99">
        <v>5.1953125000000044</v>
      </c>
      <c r="H14" s="103"/>
      <c r="I14" s="98">
        <v>10454</v>
      </c>
      <c r="J14" s="99">
        <v>5.3</v>
      </c>
      <c r="K14" s="98">
        <v>10265</v>
      </c>
      <c r="L14" s="99">
        <v>5.7</v>
      </c>
      <c r="M14" s="99">
        <v>1.8412079883098009</v>
      </c>
    </row>
    <row r="15" spans="1:13" ht="13" customHeight="1" x14ac:dyDescent="0.25">
      <c r="A15" s="131" t="s">
        <v>68</v>
      </c>
      <c r="B15" s="227"/>
      <c r="C15" s="116">
        <v>188</v>
      </c>
      <c r="D15" s="118">
        <v>0.40000000000000036</v>
      </c>
      <c r="E15" s="116">
        <v>221</v>
      </c>
      <c r="F15" s="118">
        <v>0.39999999999999858</v>
      </c>
      <c r="G15" s="118">
        <v>-14.932126696832581</v>
      </c>
      <c r="H15" s="75"/>
      <c r="I15" s="116">
        <v>863</v>
      </c>
      <c r="J15" s="118">
        <v>0.39999999999999947</v>
      </c>
      <c r="K15" s="116">
        <v>1048</v>
      </c>
      <c r="L15" s="118">
        <v>0.60000000000000053</v>
      </c>
      <c r="M15" s="118">
        <v>-17.652671755725191</v>
      </c>
    </row>
    <row r="16" spans="1:13" ht="13" customHeight="1" x14ac:dyDescent="0.25">
      <c r="A16" s="102" t="s">
        <v>175</v>
      </c>
      <c r="B16" s="227"/>
      <c r="C16" s="98">
        <v>9647</v>
      </c>
      <c r="D16" s="99">
        <v>18</v>
      </c>
      <c r="E16" s="98">
        <v>7688</v>
      </c>
      <c r="F16" s="99">
        <v>16.399999999999999</v>
      </c>
      <c r="G16" s="99">
        <v>25.481269510926108</v>
      </c>
      <c r="H16" s="88"/>
      <c r="I16" s="98">
        <v>29704</v>
      </c>
      <c r="J16" s="99">
        <v>15</v>
      </c>
      <c r="K16" s="98">
        <v>23333</v>
      </c>
      <c r="L16" s="99">
        <v>12.9</v>
      </c>
      <c r="M16" s="99">
        <v>27.304675781082576</v>
      </c>
    </row>
    <row r="17" spans="1:13" s="317" customFormat="1" ht="13" customHeight="1" thickBot="1" x14ac:dyDescent="0.3">
      <c r="A17" s="239" t="s">
        <v>70</v>
      </c>
      <c r="B17" s="240"/>
      <c r="C17" s="535">
        <v>1945.6769999999997</v>
      </c>
      <c r="D17" s="469"/>
      <c r="E17" s="469">
        <v>1219</v>
      </c>
      <c r="F17" s="469"/>
      <c r="G17" s="570">
        <v>59.612551271534016</v>
      </c>
      <c r="H17" s="140"/>
      <c r="I17" s="535">
        <v>7178.9549999999999</v>
      </c>
      <c r="J17" s="469"/>
      <c r="K17" s="469">
        <v>6907</v>
      </c>
      <c r="L17" s="469"/>
      <c r="M17" s="570">
        <v>3.9373823657159468</v>
      </c>
    </row>
    <row r="18" spans="1:13" ht="11.15" customHeight="1" x14ac:dyDescent="0.25">
      <c r="A18" s="318"/>
      <c r="B18" s="227"/>
      <c r="C18" s="319"/>
      <c r="D18" s="320"/>
      <c r="E18" s="320"/>
      <c r="F18" s="320"/>
      <c r="G18" s="320"/>
      <c r="H18" s="137"/>
      <c r="I18" s="137"/>
      <c r="J18" s="137"/>
      <c r="K18" s="137"/>
      <c r="L18" s="137"/>
      <c r="M18" s="137"/>
    </row>
    <row r="19" spans="1:13" ht="15" customHeight="1" x14ac:dyDescent="0.25">
      <c r="A19" s="322" t="s">
        <v>117</v>
      </c>
      <c r="B19" s="227"/>
      <c r="C19" s="72"/>
      <c r="D19" s="78"/>
      <c r="E19" s="320"/>
      <c r="F19" s="320"/>
      <c r="G19" s="320"/>
      <c r="H19" s="248"/>
      <c r="I19" s="78"/>
      <c r="J19" s="137"/>
      <c r="K19" s="137"/>
      <c r="L19" s="137"/>
      <c r="M19" s="137"/>
    </row>
    <row r="20" spans="1:13" s="328" customFormat="1" ht="13" customHeight="1" x14ac:dyDescent="0.25">
      <c r="A20" s="323" t="s">
        <v>118</v>
      </c>
      <c r="B20" s="324"/>
      <c r="C20" s="72"/>
      <c r="D20" s="78"/>
      <c r="E20" s="320"/>
      <c r="F20" s="320"/>
      <c r="G20" s="320"/>
      <c r="H20" s="327"/>
      <c r="I20" s="98">
        <v>20431</v>
      </c>
      <c r="J20" s="326"/>
      <c r="K20" s="98">
        <v>19566</v>
      </c>
      <c r="L20" s="326"/>
      <c r="M20" s="335">
        <v>4.4209342737401514</v>
      </c>
    </row>
    <row r="21" spans="1:13" s="328" customFormat="1" ht="13" customHeight="1" x14ac:dyDescent="0.25">
      <c r="A21" s="155" t="s">
        <v>160</v>
      </c>
      <c r="B21" s="257"/>
      <c r="C21" s="72"/>
      <c r="D21" s="78"/>
      <c r="E21" s="320"/>
      <c r="F21" s="320"/>
      <c r="G21" s="320"/>
      <c r="H21" s="154"/>
      <c r="I21" s="103">
        <v>20121</v>
      </c>
      <c r="J21" s="330"/>
      <c r="K21" s="103">
        <v>19295</v>
      </c>
      <c r="L21" s="330"/>
      <c r="M21" s="425">
        <v>4.2809017880279798</v>
      </c>
    </row>
    <row r="22" spans="1:13" s="328" customFormat="1" ht="13" customHeight="1" x14ac:dyDescent="0.25">
      <c r="A22" s="542" t="s">
        <v>162</v>
      </c>
      <c r="B22" s="261"/>
      <c r="C22" s="72"/>
      <c r="D22" s="78"/>
      <c r="E22" s="320"/>
      <c r="F22" s="320"/>
      <c r="G22" s="320"/>
      <c r="H22" s="337"/>
      <c r="I22" s="581">
        <v>310</v>
      </c>
      <c r="J22" s="160"/>
      <c r="K22" s="581">
        <v>271</v>
      </c>
      <c r="L22" s="160"/>
      <c r="M22" s="335">
        <v>14.391143911439119</v>
      </c>
    </row>
    <row r="23" spans="1:13" s="328" customFormat="1" ht="13" customHeight="1" x14ac:dyDescent="0.25">
      <c r="A23" s="543"/>
      <c r="B23" s="544"/>
      <c r="C23" s="72"/>
      <c r="D23" s="78"/>
      <c r="E23" s="320"/>
      <c r="F23" s="320"/>
      <c r="G23" s="320"/>
      <c r="H23" s="545"/>
      <c r="I23" s="546"/>
      <c r="J23" s="547"/>
      <c r="K23" s="546"/>
      <c r="L23" s="547"/>
      <c r="M23" s="548"/>
    </row>
    <row r="24" spans="1:13" ht="13" customHeight="1" x14ac:dyDescent="0.25">
      <c r="A24" s="340" t="s">
        <v>178</v>
      </c>
      <c r="B24" s="257"/>
      <c r="C24" s="329"/>
      <c r="D24" s="330"/>
      <c r="E24" s="331"/>
      <c r="F24" s="330"/>
      <c r="G24" s="332"/>
      <c r="H24" s="154"/>
      <c r="I24" s="331"/>
      <c r="J24" s="330"/>
      <c r="K24" s="331"/>
      <c r="L24" s="330"/>
      <c r="M24" s="332"/>
    </row>
    <row r="25" spans="1:13" ht="13" customHeight="1" x14ac:dyDescent="0.25">
      <c r="A25" s="333" t="s">
        <v>163</v>
      </c>
      <c r="B25" s="257"/>
      <c r="C25" s="98">
        <v>434</v>
      </c>
      <c r="D25" s="160"/>
      <c r="E25" s="98">
        <v>-67</v>
      </c>
      <c r="F25" s="334"/>
      <c r="G25" s="99" t="s">
        <v>192</v>
      </c>
      <c r="H25" s="154"/>
      <c r="I25" s="331"/>
      <c r="J25" s="330"/>
      <c r="K25" s="331"/>
      <c r="L25" s="330"/>
      <c r="M25" s="332"/>
    </row>
    <row r="26" spans="1:13" ht="12.75" customHeight="1" x14ac:dyDescent="0.25">
      <c r="A26" s="336" t="s">
        <v>119</v>
      </c>
      <c r="B26" s="257"/>
      <c r="C26" s="28">
        <v>865</v>
      </c>
      <c r="D26" s="337"/>
      <c r="E26" s="28">
        <v>236</v>
      </c>
      <c r="F26" s="337"/>
      <c r="G26" s="338" t="s">
        <v>192</v>
      </c>
      <c r="H26" s="154"/>
      <c r="I26" s="103"/>
      <c r="J26" s="154"/>
      <c r="K26" s="103"/>
      <c r="L26" s="154"/>
      <c r="M26" s="338"/>
    </row>
    <row r="27" spans="1:13" ht="13" customHeight="1" x14ac:dyDescent="0.25">
      <c r="A27" s="333" t="s">
        <v>120</v>
      </c>
      <c r="B27" s="257"/>
      <c r="C27" s="98">
        <v>865</v>
      </c>
      <c r="D27" s="160"/>
      <c r="E27" s="98">
        <v>236</v>
      </c>
      <c r="F27" s="334"/>
      <c r="G27" s="335">
        <v>266.52542372881356</v>
      </c>
      <c r="H27" s="337"/>
      <c r="I27" s="103"/>
      <c r="J27" s="337"/>
      <c r="K27" s="103"/>
      <c r="L27" s="337"/>
      <c r="M27" s="338"/>
    </row>
    <row r="28" spans="1:13" ht="13" customHeight="1" x14ac:dyDescent="0.25">
      <c r="A28" s="155"/>
      <c r="B28" s="257"/>
      <c r="C28" s="70"/>
      <c r="D28" s="75"/>
      <c r="E28" s="70"/>
      <c r="F28" s="75"/>
      <c r="G28" s="75"/>
      <c r="H28" s="337"/>
      <c r="I28" s="103"/>
      <c r="J28" s="337"/>
      <c r="K28" s="103"/>
      <c r="L28" s="337"/>
      <c r="M28" s="101"/>
    </row>
    <row r="29" spans="1:13" ht="13" customHeight="1" x14ac:dyDescent="0.25">
      <c r="A29" s="340" t="s">
        <v>121</v>
      </c>
      <c r="B29" s="261"/>
      <c r="C29" s="341"/>
      <c r="D29" s="337"/>
      <c r="E29" s="341"/>
      <c r="F29" s="337"/>
      <c r="G29" s="154"/>
      <c r="H29" s="337"/>
      <c r="I29" s="154"/>
      <c r="J29" s="337"/>
      <c r="K29" s="154"/>
      <c r="L29" s="337"/>
      <c r="M29" s="154"/>
    </row>
    <row r="30" spans="1:13" ht="13" customHeight="1" x14ac:dyDescent="0.25">
      <c r="A30" s="96" t="s">
        <v>122</v>
      </c>
      <c r="B30" s="261"/>
      <c r="C30" s="254">
        <v>828.94191312408725</v>
      </c>
      <c r="D30" s="99"/>
      <c r="E30" s="254">
        <v>737.11577812325686</v>
      </c>
      <c r="F30" s="99"/>
      <c r="G30" s="99">
        <v>12.457491445187285</v>
      </c>
      <c r="H30" s="337"/>
      <c r="I30" s="254">
        <v>778.17151167358736</v>
      </c>
      <c r="J30" s="99"/>
      <c r="K30" s="254">
        <v>722.29394366939459</v>
      </c>
      <c r="L30" s="99"/>
      <c r="M30" s="99">
        <v>7.736125782852854</v>
      </c>
    </row>
    <row r="31" spans="1:13" s="317" customFormat="1" ht="13" customHeight="1" x14ac:dyDescent="0.25">
      <c r="A31" s="336" t="s">
        <v>123</v>
      </c>
      <c r="B31" s="257"/>
      <c r="C31" s="251">
        <v>17.618567061184965</v>
      </c>
      <c r="D31" s="101"/>
      <c r="E31" s="251">
        <v>17.290415488783239</v>
      </c>
      <c r="F31" s="101"/>
      <c r="G31" s="101">
        <v>1.8978813586903565</v>
      </c>
      <c r="H31" s="337"/>
      <c r="I31" s="251">
        <v>17.344181305548695</v>
      </c>
      <c r="J31" s="101"/>
      <c r="K31" s="251">
        <v>17.738660788572751</v>
      </c>
      <c r="L31" s="101"/>
      <c r="M31" s="101">
        <v>-2.2238402759140685</v>
      </c>
    </row>
    <row r="32" spans="1:13" ht="13" customHeight="1" thickBot="1" x14ac:dyDescent="0.3">
      <c r="A32" s="342" t="s">
        <v>124</v>
      </c>
      <c r="B32" s="256"/>
      <c r="C32" s="343">
        <v>47.049337794916873</v>
      </c>
      <c r="D32" s="134"/>
      <c r="E32" s="343">
        <v>42.631467046089426</v>
      </c>
      <c r="F32" s="134"/>
      <c r="G32" s="134">
        <v>10.362933895873748</v>
      </c>
      <c r="H32" s="337"/>
      <c r="I32" s="343">
        <v>44.866430877578367</v>
      </c>
      <c r="J32" s="134"/>
      <c r="K32" s="343">
        <v>40.71862877803585</v>
      </c>
      <c r="L32" s="134"/>
      <c r="M32" s="134">
        <v>10.186497492714919</v>
      </c>
    </row>
    <row r="33" spans="1:13" ht="11.15" customHeight="1" x14ac:dyDescent="0.25">
      <c r="E33" s="540"/>
      <c r="K33" s="540"/>
    </row>
    <row r="34" spans="1:13" ht="11.15" customHeight="1" x14ac:dyDescent="0.25">
      <c r="A34" s="607" t="s">
        <v>125</v>
      </c>
      <c r="B34" s="607"/>
      <c r="C34" s="607"/>
      <c r="D34" s="607"/>
      <c r="E34" s="607"/>
      <c r="F34" s="607"/>
      <c r="G34" s="607"/>
      <c r="H34" s="607"/>
      <c r="I34" s="607"/>
      <c r="J34" s="607"/>
      <c r="K34" s="607"/>
      <c r="L34" s="607"/>
      <c r="M34" s="607"/>
    </row>
    <row r="35" spans="1:13" ht="10.5" customHeight="1" x14ac:dyDescent="0.25">
      <c r="A35" s="607"/>
      <c r="B35" s="607"/>
      <c r="C35" s="607"/>
      <c r="D35" s="607"/>
      <c r="E35" s="607"/>
      <c r="F35" s="607"/>
      <c r="G35" s="607"/>
      <c r="H35" s="607"/>
      <c r="I35" s="607"/>
      <c r="J35" s="607"/>
      <c r="K35" s="607"/>
      <c r="L35" s="607"/>
      <c r="M35" s="607"/>
    </row>
  </sheetData>
  <mergeCells count="7">
    <mergeCell ref="A35:M35"/>
    <mergeCell ref="A1:M1"/>
    <mergeCell ref="A2:M2"/>
    <mergeCell ref="A3:M3"/>
    <mergeCell ref="C5:G5"/>
    <mergeCell ref="I5:M5"/>
    <mergeCell ref="A34:M34"/>
  </mergeCells>
  <pageMargins left="0.19685039370078741" right="0.31496062992125984" top="0.78740157480314965" bottom="0.23622047244094491" header="0" footer="0"/>
  <pageSetup scale="82" orientation="portrait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27650" r:id="rId5">
          <objectPr defaultSize="0" autoPict="0" r:id="rId6">
            <anchor moveWithCells="1" sizeWithCells="1">
              <from>
                <xdr:col>4</xdr:col>
                <xdr:colOff>0</xdr:colOff>
                <xdr:row>34</xdr:row>
                <xdr:rowOff>0</xdr:rowOff>
              </from>
              <to>
                <xdr:col>4</xdr:col>
                <xdr:colOff>0</xdr:colOff>
                <xdr:row>34</xdr:row>
                <xdr:rowOff>50800</xdr:rowOff>
              </to>
            </anchor>
          </objectPr>
        </oleObject>
      </mc:Choice>
      <mc:Fallback>
        <oleObject progId="Word.Picture.8" shapeId="27650" r:id="rId5"/>
      </mc:Fallback>
    </mc:AlternateContent>
    <mc:AlternateContent xmlns:mc="http://schemas.openxmlformats.org/markup-compatibility/2006">
      <mc:Choice Requires="x14">
        <oleObject progId="Word.Picture.8" shapeId="27651" r:id="rId7">
          <objectPr defaultSize="0" autoPict="0" r:id="rId6">
            <anchor moveWithCells="1" sizeWithCells="1">
              <from>
                <xdr:col>4</xdr:col>
                <xdr:colOff>0</xdr:colOff>
                <xdr:row>33</xdr:row>
                <xdr:rowOff>0</xdr:rowOff>
              </from>
              <to>
                <xdr:col>4</xdr:col>
                <xdr:colOff>0</xdr:colOff>
                <xdr:row>33</xdr:row>
                <xdr:rowOff>50800</xdr:rowOff>
              </to>
            </anchor>
          </objectPr>
        </oleObject>
      </mc:Choice>
      <mc:Fallback>
        <oleObject progId="Word.Picture.8" shapeId="27651" r:id="rId7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36"/>
  <sheetViews>
    <sheetView showGridLines="0" zoomScaleNormal="100" zoomScaleSheetLayoutView="140" workbookViewId="0">
      <selection sqref="A1:M1"/>
    </sheetView>
  </sheetViews>
  <sheetFormatPr defaultColWidth="9.81640625" defaultRowHeight="10.5" x14ac:dyDescent="0.25"/>
  <cols>
    <col min="1" max="1" width="42.7265625" style="161" customWidth="1"/>
    <col min="2" max="2" width="2.7265625" style="161" customWidth="1"/>
    <col min="3" max="7" width="7.7265625" style="161" customWidth="1"/>
    <col min="8" max="8" width="2.7265625" style="405" customWidth="1"/>
    <col min="9" max="13" width="7.7265625" style="161" customWidth="1"/>
    <col min="14" max="16384" width="9.81640625" style="161"/>
  </cols>
  <sheetData>
    <row r="1" spans="1:15" ht="11.15" customHeight="1" x14ac:dyDescent="0.25">
      <c r="A1" s="585" t="s">
        <v>126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</row>
    <row r="2" spans="1:15" ht="11.15" customHeight="1" x14ac:dyDescent="0.25">
      <c r="A2" s="586" t="s">
        <v>97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</row>
    <row r="3" spans="1:15" ht="11.15" customHeight="1" x14ac:dyDescent="0.25">
      <c r="A3" s="587" t="s">
        <v>2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</row>
    <row r="4" spans="1:15" ht="11.15" customHeight="1" x14ac:dyDescent="0.25">
      <c r="A4" s="345"/>
      <c r="B4" s="345"/>
      <c r="C4" s="345"/>
      <c r="D4" s="345"/>
      <c r="E4" s="345"/>
      <c r="F4" s="345"/>
      <c r="G4" s="345"/>
      <c r="H4" s="344"/>
      <c r="I4" s="346"/>
      <c r="J4" s="347"/>
      <c r="K4" s="347"/>
      <c r="L4" s="347"/>
    </row>
    <row r="5" spans="1:15" ht="15" customHeight="1" x14ac:dyDescent="0.25">
      <c r="A5" s="348"/>
      <c r="B5" s="348"/>
      <c r="C5" s="609" t="s">
        <v>187</v>
      </c>
      <c r="D5" s="609"/>
      <c r="E5" s="609"/>
      <c r="F5" s="609"/>
      <c r="G5" s="609"/>
      <c r="H5" s="349"/>
      <c r="I5" s="609" t="s">
        <v>98</v>
      </c>
      <c r="J5" s="609"/>
      <c r="K5" s="609"/>
      <c r="L5" s="609"/>
      <c r="M5" s="609"/>
    </row>
    <row r="6" spans="1:15" s="352" customFormat="1" ht="15" customHeight="1" x14ac:dyDescent="0.25">
      <c r="A6" s="350"/>
      <c r="B6" s="350"/>
      <c r="C6" s="224">
        <v>2021</v>
      </c>
      <c r="D6" s="81" t="s">
        <v>42</v>
      </c>
      <c r="E6" s="224">
        <v>2020</v>
      </c>
      <c r="F6" s="81" t="s">
        <v>42</v>
      </c>
      <c r="G6" s="80" t="s">
        <v>4</v>
      </c>
      <c r="H6" s="351"/>
      <c r="I6" s="224">
        <v>2021</v>
      </c>
      <c r="J6" s="81" t="s">
        <v>42</v>
      </c>
      <c r="K6" s="224">
        <v>2020</v>
      </c>
      <c r="L6" s="81" t="s">
        <v>42</v>
      </c>
      <c r="M6" s="80" t="s">
        <v>4</v>
      </c>
    </row>
    <row r="7" spans="1:15" ht="13" customHeight="1" x14ac:dyDescent="0.25">
      <c r="A7" s="157" t="s">
        <v>44</v>
      </c>
      <c r="B7" s="234"/>
      <c r="C7" s="124">
        <v>18581</v>
      </c>
      <c r="D7" s="126">
        <v>100</v>
      </c>
      <c r="E7" s="124">
        <v>17319</v>
      </c>
      <c r="F7" s="126">
        <v>100</v>
      </c>
      <c r="G7" s="126">
        <v>7.2867948495871637</v>
      </c>
      <c r="H7" s="125"/>
      <c r="I7" s="124">
        <v>73027</v>
      </c>
      <c r="J7" s="126">
        <v>100</v>
      </c>
      <c r="K7" s="124">
        <v>65172</v>
      </c>
      <c r="L7" s="126">
        <v>100</v>
      </c>
      <c r="M7" s="126">
        <v>12.052722027864737</v>
      </c>
    </row>
    <row r="8" spans="1:15" ht="13" customHeight="1" x14ac:dyDescent="0.25">
      <c r="A8" s="353" t="s">
        <v>45</v>
      </c>
      <c r="B8" s="234"/>
      <c r="C8" s="354">
        <v>12843</v>
      </c>
      <c r="D8" s="355">
        <v>69.099999999999994</v>
      </c>
      <c r="E8" s="354">
        <v>11966</v>
      </c>
      <c r="F8" s="355">
        <v>69.099999999999994</v>
      </c>
      <c r="G8" s="355">
        <v>7.3290991141567785</v>
      </c>
      <c r="H8" s="57"/>
      <c r="I8" s="354">
        <v>51291</v>
      </c>
      <c r="J8" s="355">
        <v>70.2</v>
      </c>
      <c r="K8" s="354">
        <v>45597</v>
      </c>
      <c r="L8" s="355">
        <v>70</v>
      </c>
      <c r="M8" s="355">
        <v>12.487663662083026</v>
      </c>
    </row>
    <row r="9" spans="1:15" ht="13" customHeight="1" x14ac:dyDescent="0.25">
      <c r="A9" s="356" t="s">
        <v>46</v>
      </c>
      <c r="B9" s="234"/>
      <c r="C9" s="357">
        <v>5738</v>
      </c>
      <c r="D9" s="358">
        <v>30.9</v>
      </c>
      <c r="E9" s="357">
        <v>5353</v>
      </c>
      <c r="F9" s="358">
        <v>30.9</v>
      </c>
      <c r="G9" s="358">
        <v>7.192228656827937</v>
      </c>
      <c r="H9" s="57"/>
      <c r="I9" s="357">
        <v>21736</v>
      </c>
      <c r="J9" s="358">
        <v>29.8</v>
      </c>
      <c r="K9" s="357">
        <v>19575</v>
      </c>
      <c r="L9" s="358">
        <v>30</v>
      </c>
      <c r="M9" s="358">
        <v>11.039591315453379</v>
      </c>
    </row>
    <row r="10" spans="1:15" ht="13" customHeight="1" x14ac:dyDescent="0.25">
      <c r="A10" s="359" t="s">
        <v>47</v>
      </c>
      <c r="B10" s="360"/>
      <c r="C10" s="235">
        <v>906</v>
      </c>
      <c r="D10" s="236">
        <v>4.9000000000000004</v>
      </c>
      <c r="E10" s="235">
        <v>849</v>
      </c>
      <c r="F10" s="236">
        <v>4.9000000000000004</v>
      </c>
      <c r="G10" s="236">
        <v>6.7137809187279185</v>
      </c>
      <c r="H10" s="361"/>
      <c r="I10" s="235">
        <v>3255</v>
      </c>
      <c r="J10" s="236">
        <v>4.5</v>
      </c>
      <c r="K10" s="235">
        <v>3314</v>
      </c>
      <c r="L10" s="236">
        <v>5.0999999999999996</v>
      </c>
      <c r="M10" s="236">
        <v>-1.7803258901629482</v>
      </c>
    </row>
    <row r="11" spans="1:15" ht="13" customHeight="1" x14ac:dyDescent="0.25">
      <c r="A11" s="362" t="s">
        <v>48</v>
      </c>
      <c r="B11" s="360"/>
      <c r="C11" s="124">
        <v>3856</v>
      </c>
      <c r="D11" s="126">
        <v>20.7</v>
      </c>
      <c r="E11" s="124">
        <v>3667</v>
      </c>
      <c r="F11" s="126">
        <v>21.1</v>
      </c>
      <c r="G11" s="126">
        <v>5.1540769020998134</v>
      </c>
      <c r="H11" s="57"/>
      <c r="I11" s="124">
        <v>14620</v>
      </c>
      <c r="J11" s="126">
        <v>20</v>
      </c>
      <c r="K11" s="124">
        <v>13540</v>
      </c>
      <c r="L11" s="126">
        <v>20.699999999999996</v>
      </c>
      <c r="M11" s="126">
        <v>7.9763663220088654</v>
      </c>
    </row>
    <row r="12" spans="1:15" ht="13" customHeight="1" x14ac:dyDescent="0.25">
      <c r="A12" s="353" t="s">
        <v>75</v>
      </c>
      <c r="B12" s="234"/>
      <c r="C12" s="354">
        <v>48</v>
      </c>
      <c r="D12" s="355">
        <v>0.3</v>
      </c>
      <c r="E12" s="354">
        <v>-6</v>
      </c>
      <c r="F12" s="355">
        <v>0</v>
      </c>
      <c r="G12" s="355" t="s">
        <v>192</v>
      </c>
      <c r="H12" s="57"/>
      <c r="I12" s="354">
        <v>99</v>
      </c>
      <c r="J12" s="355">
        <v>0.1</v>
      </c>
      <c r="K12" s="354">
        <v>65</v>
      </c>
      <c r="L12" s="355">
        <v>0.1</v>
      </c>
      <c r="M12" s="355">
        <v>52.307692307692299</v>
      </c>
    </row>
    <row r="13" spans="1:15" s="128" customFormat="1" ht="13" customHeight="1" x14ac:dyDescent="0.25">
      <c r="A13" s="363" t="s">
        <v>99</v>
      </c>
      <c r="B13" s="364"/>
      <c r="C13" s="365">
        <v>928</v>
      </c>
      <c r="D13" s="358">
        <v>5</v>
      </c>
      <c r="E13" s="365">
        <v>843</v>
      </c>
      <c r="F13" s="358">
        <v>4.9000000000000004</v>
      </c>
      <c r="G13" s="366">
        <v>10.083036773428233</v>
      </c>
      <c r="H13" s="125"/>
      <c r="I13" s="365">
        <v>3762</v>
      </c>
      <c r="J13" s="358">
        <v>5.2</v>
      </c>
      <c r="K13" s="365">
        <v>2656</v>
      </c>
      <c r="L13" s="358">
        <v>4.0999999999999996</v>
      </c>
      <c r="M13" s="366">
        <v>41.641566265060234</v>
      </c>
      <c r="O13" s="560"/>
    </row>
    <row r="14" spans="1:15" ht="13" customHeight="1" x14ac:dyDescent="0.25">
      <c r="A14" s="145" t="s">
        <v>67</v>
      </c>
      <c r="C14" s="98">
        <v>721</v>
      </c>
      <c r="D14" s="236">
        <v>3.9</v>
      </c>
      <c r="E14" s="235">
        <v>781</v>
      </c>
      <c r="F14" s="236">
        <v>4.5</v>
      </c>
      <c r="G14" s="236">
        <v>-7.6824583866837433</v>
      </c>
      <c r="H14" s="367"/>
      <c r="I14" s="98">
        <v>2864</v>
      </c>
      <c r="J14" s="236">
        <v>3.9</v>
      </c>
      <c r="K14" s="235">
        <v>2968</v>
      </c>
      <c r="L14" s="236">
        <v>4.5999999999999996</v>
      </c>
      <c r="M14" s="368">
        <v>-3.5040431266846306</v>
      </c>
      <c r="N14" s="475"/>
    </row>
    <row r="15" spans="1:15" ht="13" customHeight="1" x14ac:dyDescent="0.25">
      <c r="A15" s="148" t="s">
        <v>68</v>
      </c>
      <c r="B15" s="234"/>
      <c r="C15" s="539">
        <v>161</v>
      </c>
      <c r="D15" s="369">
        <v>0.79999999999999938</v>
      </c>
      <c r="E15" s="539">
        <v>149</v>
      </c>
      <c r="F15" s="369">
        <v>0.79999999999999893</v>
      </c>
      <c r="G15" s="370">
        <v>8.0536912751677967</v>
      </c>
      <c r="H15" s="57"/>
      <c r="I15" s="539">
        <v>602</v>
      </c>
      <c r="J15" s="369">
        <v>0.80000000000000027</v>
      </c>
      <c r="K15" s="539">
        <v>603</v>
      </c>
      <c r="L15" s="369">
        <v>0.90000000000000036</v>
      </c>
      <c r="M15" s="370">
        <v>-0.16583747927031434</v>
      </c>
    </row>
    <row r="16" spans="1:15" ht="13" customHeight="1" x14ac:dyDescent="0.25">
      <c r="A16" s="16" t="s">
        <v>175</v>
      </c>
      <c r="B16" s="234"/>
      <c r="C16" s="235">
        <v>1810</v>
      </c>
      <c r="D16" s="236">
        <v>9.6999999999999993</v>
      </c>
      <c r="E16" s="235">
        <v>1773</v>
      </c>
      <c r="F16" s="236">
        <v>10.199999999999999</v>
      </c>
      <c r="G16" s="236">
        <v>2.0868584320360872</v>
      </c>
      <c r="H16" s="125"/>
      <c r="I16" s="235">
        <v>7228</v>
      </c>
      <c r="J16" s="236">
        <v>9.9</v>
      </c>
      <c r="K16" s="235">
        <v>6227</v>
      </c>
      <c r="L16" s="236">
        <v>9.6</v>
      </c>
      <c r="M16" s="368">
        <v>16.07515657620042</v>
      </c>
    </row>
    <row r="17" spans="1:16" s="373" customFormat="1" ht="13" customHeight="1" thickBot="1" x14ac:dyDescent="0.3">
      <c r="A17" s="371" t="s">
        <v>70</v>
      </c>
      <c r="B17" s="372"/>
      <c r="C17" s="535">
        <v>1040.6300000000001</v>
      </c>
      <c r="D17" s="153"/>
      <c r="E17" s="153">
        <v>632</v>
      </c>
      <c r="F17" s="153"/>
      <c r="G17" s="241">
        <v>64.656645569620281</v>
      </c>
      <c r="H17" s="57"/>
      <c r="I17" s="535">
        <v>2049.355</v>
      </c>
      <c r="J17" s="153"/>
      <c r="K17" s="153">
        <v>1694</v>
      </c>
      <c r="L17" s="153"/>
      <c r="M17" s="241">
        <v>20.977272727272723</v>
      </c>
    </row>
    <row r="18" spans="1:16" ht="11.15" customHeight="1" x14ac:dyDescent="0.25">
      <c r="A18" s="374"/>
      <c r="B18" s="234"/>
      <c r="C18" s="49"/>
      <c r="D18" s="45"/>
      <c r="E18" s="49"/>
      <c r="F18" s="375"/>
      <c r="G18" s="376"/>
      <c r="H18" s="377"/>
      <c r="I18" s="378"/>
      <c r="J18" s="378"/>
      <c r="K18" s="379"/>
      <c r="L18" s="35"/>
      <c r="M18" s="35"/>
    </row>
    <row r="19" spans="1:16" ht="15" customHeight="1" x14ac:dyDescent="0.25">
      <c r="A19" s="245" t="s">
        <v>127</v>
      </c>
      <c r="B19" s="234"/>
      <c r="C19" s="383"/>
      <c r="D19" s="380"/>
      <c r="E19" s="468"/>
      <c r="F19" s="381"/>
      <c r="G19" s="381"/>
      <c r="H19" s="382"/>
      <c r="I19" s="383"/>
      <c r="J19" s="380"/>
      <c r="K19" s="381"/>
      <c r="L19" s="381"/>
      <c r="M19" s="381"/>
    </row>
    <row r="20" spans="1:16" ht="13" customHeight="1" x14ac:dyDescent="0.25">
      <c r="A20" s="150" t="s">
        <v>118</v>
      </c>
      <c r="B20" s="384"/>
      <c r="C20" s="383"/>
      <c r="D20" s="380"/>
      <c r="E20" s="468"/>
      <c r="F20" s="381"/>
      <c r="G20" s="381"/>
      <c r="H20" s="386"/>
      <c r="I20" s="98">
        <v>3652</v>
      </c>
      <c r="J20" s="385"/>
      <c r="K20" s="98">
        <v>3368</v>
      </c>
      <c r="L20" s="385"/>
      <c r="M20" s="335">
        <v>8.4323040380047445</v>
      </c>
    </row>
    <row r="21" spans="1:16" ht="13" customHeight="1" x14ac:dyDescent="0.25">
      <c r="A21" s="387" t="s">
        <v>160</v>
      </c>
      <c r="B21" s="128"/>
      <c r="C21" s="383"/>
      <c r="D21" s="380"/>
      <c r="E21" s="468"/>
      <c r="F21" s="381"/>
      <c r="G21" s="381"/>
      <c r="H21" s="57"/>
      <c r="I21" s="103">
        <v>1428</v>
      </c>
      <c r="J21" s="57"/>
      <c r="K21" s="103">
        <v>1331</v>
      </c>
      <c r="L21" s="57"/>
      <c r="M21" s="557">
        <v>7.2877535687453143</v>
      </c>
    </row>
    <row r="22" spans="1:16" ht="13" customHeight="1" x14ac:dyDescent="0.25">
      <c r="A22" s="16" t="s">
        <v>162</v>
      </c>
      <c r="B22" s="128"/>
      <c r="C22" s="383"/>
      <c r="D22" s="380"/>
      <c r="E22" s="468"/>
      <c r="F22" s="381"/>
      <c r="G22" s="381"/>
      <c r="H22" s="386"/>
      <c r="I22" s="581">
        <v>2224</v>
      </c>
      <c r="J22" s="558"/>
      <c r="K22" s="581">
        <v>2037</v>
      </c>
      <c r="L22" s="558"/>
      <c r="M22" s="335">
        <v>9.1801669121256637</v>
      </c>
    </row>
    <row r="23" spans="1:16" ht="13" customHeight="1" x14ac:dyDescent="0.25">
      <c r="A23" s="549"/>
      <c r="B23" s="550"/>
      <c r="C23" s="551"/>
      <c r="D23" s="552"/>
      <c r="E23" s="551"/>
      <c r="F23" s="552"/>
      <c r="G23" s="553"/>
      <c r="H23" s="554"/>
      <c r="I23" s="555"/>
      <c r="J23" s="556"/>
      <c r="K23" s="555"/>
      <c r="L23" s="556"/>
      <c r="M23" s="548"/>
    </row>
    <row r="24" spans="1:16" ht="13" customHeight="1" x14ac:dyDescent="0.25">
      <c r="A24" s="395" t="s">
        <v>178</v>
      </c>
      <c r="B24" s="388"/>
      <c r="C24" s="389"/>
      <c r="D24" s="390"/>
      <c r="E24" s="389"/>
      <c r="F24" s="390"/>
      <c r="G24" s="391"/>
      <c r="H24" s="57"/>
      <c r="I24" s="389"/>
      <c r="J24" s="390"/>
      <c r="K24" s="389"/>
      <c r="L24" s="390"/>
      <c r="M24" s="391"/>
    </row>
    <row r="25" spans="1:16" ht="13" customHeight="1" x14ac:dyDescent="0.25">
      <c r="A25" s="333" t="s">
        <v>163</v>
      </c>
      <c r="B25" s="388"/>
      <c r="C25" s="98">
        <v>112</v>
      </c>
      <c r="D25" s="392"/>
      <c r="E25" s="98">
        <v>119</v>
      </c>
      <c r="F25" s="392"/>
      <c r="G25" s="335">
        <v>-5.8823529411764719</v>
      </c>
      <c r="H25" s="57"/>
      <c r="I25" s="393"/>
      <c r="J25" s="390"/>
      <c r="K25" s="393"/>
      <c r="L25" s="390"/>
      <c r="M25" s="391"/>
    </row>
    <row r="26" spans="1:16" ht="12.75" customHeight="1" x14ac:dyDescent="0.25">
      <c r="A26" s="336" t="s">
        <v>119</v>
      </c>
      <c r="B26" s="388"/>
      <c r="C26" s="28">
        <v>284</v>
      </c>
      <c r="D26" s="390"/>
      <c r="E26" s="28">
        <v>207</v>
      </c>
      <c r="F26" s="390"/>
      <c r="G26" s="125">
        <v>37.198067632850254</v>
      </c>
      <c r="H26" s="57"/>
      <c r="I26" s="393"/>
      <c r="J26" s="390"/>
      <c r="K26" s="393"/>
      <c r="L26" s="390"/>
      <c r="M26" s="391"/>
    </row>
    <row r="27" spans="1:16" x14ac:dyDescent="0.25">
      <c r="A27" s="333" t="s">
        <v>120</v>
      </c>
      <c r="B27" s="388"/>
      <c r="C27" s="98">
        <v>284</v>
      </c>
      <c r="D27" s="392"/>
      <c r="E27" s="98">
        <v>207</v>
      </c>
      <c r="F27" s="392"/>
      <c r="G27" s="335">
        <v>37.198067632850254</v>
      </c>
      <c r="H27" s="57"/>
      <c r="I27" s="127"/>
      <c r="J27" s="57"/>
      <c r="K27" s="127"/>
      <c r="L27" s="559"/>
      <c r="M27" s="386"/>
    </row>
    <row r="28" spans="1:16" x14ac:dyDescent="0.25">
      <c r="A28" s="387"/>
      <c r="B28" s="128"/>
      <c r="C28" s="394"/>
      <c r="D28" s="382"/>
      <c r="E28" s="394"/>
      <c r="F28" s="382"/>
      <c r="G28" s="125"/>
      <c r="H28" s="125"/>
      <c r="I28" s="127"/>
      <c r="J28" s="382"/>
      <c r="K28" s="127"/>
      <c r="L28" s="559"/>
      <c r="M28" s="125"/>
    </row>
    <row r="29" spans="1:16" ht="13" customHeight="1" x14ac:dyDescent="0.25">
      <c r="A29" s="395" t="s">
        <v>128</v>
      </c>
      <c r="B29" s="128"/>
      <c r="C29" s="396"/>
      <c r="D29" s="382"/>
      <c r="E29" s="396"/>
      <c r="F29" s="382"/>
      <c r="G29" s="57"/>
      <c r="H29" s="57"/>
      <c r="I29" s="57"/>
      <c r="J29" s="382"/>
      <c r="K29" s="57"/>
      <c r="L29" s="382"/>
      <c r="M29" s="57"/>
    </row>
    <row r="30" spans="1:16" ht="13" customHeight="1" thickBot="1" x14ac:dyDescent="0.3">
      <c r="A30" s="397" t="s">
        <v>122</v>
      </c>
      <c r="B30" s="398"/>
      <c r="C30" s="399">
        <v>1387.0592239877978</v>
      </c>
      <c r="D30" s="400"/>
      <c r="E30" s="399">
        <v>1312.5152708947999</v>
      </c>
      <c r="F30" s="400"/>
      <c r="G30" s="134">
        <v>5.6794732027900974</v>
      </c>
      <c r="H30" s="57"/>
      <c r="I30" s="399">
        <v>1381.5925843432701</v>
      </c>
      <c r="J30" s="400"/>
      <c r="K30" s="399">
        <v>1261.6802008180366</v>
      </c>
      <c r="L30" s="400"/>
      <c r="M30" s="134">
        <v>9.5041820777948196</v>
      </c>
    </row>
    <row r="31" spans="1:16" s="404" customFormat="1" ht="11.15" customHeight="1" x14ac:dyDescent="0.25">
      <c r="A31" s="401"/>
      <c r="B31" s="401"/>
      <c r="C31" s="402"/>
      <c r="D31" s="402"/>
      <c r="E31" s="402"/>
      <c r="F31" s="402"/>
      <c r="G31" s="401"/>
      <c r="H31" s="401"/>
      <c r="I31" s="403"/>
      <c r="J31" s="403"/>
      <c r="K31" s="403"/>
      <c r="L31" s="403"/>
      <c r="M31" s="403"/>
    </row>
    <row r="32" spans="1:16" s="404" customFormat="1" ht="11.15" customHeight="1" x14ac:dyDescent="0.25">
      <c r="A32" s="606"/>
      <c r="B32" s="606"/>
      <c r="C32" s="606"/>
      <c r="D32" s="606"/>
      <c r="E32" s="606"/>
      <c r="F32" s="606"/>
      <c r="G32" s="606"/>
      <c r="H32" s="606"/>
      <c r="I32" s="606"/>
      <c r="J32" s="606"/>
      <c r="K32" s="606"/>
      <c r="L32" s="606"/>
      <c r="M32" s="606"/>
      <c r="N32" s="575"/>
      <c r="O32" s="575"/>
      <c r="P32" s="575"/>
    </row>
    <row r="33" spans="1:15" ht="11.15" customHeight="1" x14ac:dyDescent="0.25">
      <c r="A33" s="606"/>
      <c r="B33" s="606"/>
      <c r="C33" s="606"/>
      <c r="D33" s="606"/>
      <c r="E33" s="606"/>
      <c r="F33" s="606"/>
      <c r="G33" s="606"/>
      <c r="H33" s="606"/>
      <c r="I33" s="606"/>
      <c r="J33" s="606"/>
      <c r="K33" s="606"/>
      <c r="L33" s="606"/>
      <c r="M33" s="606"/>
      <c r="N33" s="606"/>
      <c r="O33" s="606"/>
    </row>
    <row r="34" spans="1:15" ht="11.15" customHeight="1" x14ac:dyDescent="0.25">
      <c r="A34" s="608" t="s">
        <v>153</v>
      </c>
      <c r="B34" s="608"/>
      <c r="C34" s="608"/>
      <c r="D34" s="608"/>
      <c r="E34" s="608"/>
      <c r="F34" s="608"/>
      <c r="G34" s="608"/>
      <c r="H34" s="608"/>
      <c r="I34" s="608"/>
      <c r="J34" s="608"/>
      <c r="K34" s="608"/>
      <c r="L34" s="608"/>
      <c r="M34" s="608"/>
      <c r="N34" s="608"/>
      <c r="O34" s="608"/>
    </row>
    <row r="35" spans="1:15" x14ac:dyDescent="0.25">
      <c r="A35" s="608"/>
      <c r="B35" s="608"/>
      <c r="C35" s="608"/>
      <c r="D35" s="608"/>
      <c r="E35" s="608"/>
      <c r="F35" s="608"/>
      <c r="G35" s="608"/>
      <c r="H35" s="608"/>
      <c r="I35" s="608"/>
      <c r="J35" s="608"/>
      <c r="K35" s="608"/>
      <c r="L35" s="608"/>
      <c r="M35" s="608"/>
      <c r="N35" s="608"/>
      <c r="O35" s="608"/>
    </row>
    <row r="36" spans="1:15" ht="10.5" customHeight="1" x14ac:dyDescent="0.25">
      <c r="H36" s="128"/>
    </row>
  </sheetData>
  <mergeCells count="9">
    <mergeCell ref="A35:O35"/>
    <mergeCell ref="A33:O33"/>
    <mergeCell ref="A1:M1"/>
    <mergeCell ref="A2:M2"/>
    <mergeCell ref="I5:M5"/>
    <mergeCell ref="C5:G5"/>
    <mergeCell ref="A3:M3"/>
    <mergeCell ref="A34:O34"/>
    <mergeCell ref="A32:M32"/>
  </mergeCells>
  <pageMargins left="0.19685039370078741" right="0.31496062992125984" top="0.78740157480314965" bottom="0.23622047244094491" header="0" footer="0"/>
  <pageSetup scale="82" orientation="portrait" r:id="rId1"/>
  <headerFooter alignWithMargins="0"/>
  <customProperties>
    <customPr name="SheetOptions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34"/>
  <sheetViews>
    <sheetView showGridLines="0" view="pageBreakPreview" zoomScale="130" zoomScaleNormal="100" zoomScaleSheetLayoutView="130" workbookViewId="0">
      <selection activeCell="C29" sqref="C29"/>
    </sheetView>
  </sheetViews>
  <sheetFormatPr defaultColWidth="9.81640625" defaultRowHeight="10.5" x14ac:dyDescent="0.25"/>
  <cols>
    <col min="1" max="1" width="42.7265625" style="47" customWidth="1"/>
    <col min="2" max="2" width="2.7265625" style="68" customWidth="1"/>
    <col min="3" max="7" width="7.7265625" style="411" customWidth="1"/>
    <col min="8" max="8" width="2.7265625" style="442" customWidth="1"/>
    <col min="9" max="13" width="7.7265625" style="411" customWidth="1"/>
    <col min="14" max="16384" width="9.81640625" style="68"/>
  </cols>
  <sheetData>
    <row r="1" spans="1:14" ht="11.15" customHeight="1" x14ac:dyDescent="0.25">
      <c r="A1" s="585" t="s">
        <v>129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</row>
    <row r="2" spans="1:14" ht="11.15" customHeight="1" x14ac:dyDescent="0.25">
      <c r="A2" s="586" t="s">
        <v>97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</row>
    <row r="3" spans="1:14" ht="11.15" customHeight="1" x14ac:dyDescent="0.25">
      <c r="A3" s="587" t="s">
        <v>2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</row>
    <row r="4" spans="1:14" ht="11.15" customHeight="1" x14ac:dyDescent="0.25">
      <c r="A4" s="312"/>
      <c r="B4" s="219"/>
      <c r="C4" s="407"/>
      <c r="D4" s="407"/>
      <c r="E4" s="408"/>
      <c r="F4" s="407"/>
      <c r="G4" s="407"/>
      <c r="H4" s="409"/>
      <c r="I4" s="407"/>
      <c r="J4" s="410"/>
    </row>
    <row r="5" spans="1:14" ht="15" customHeight="1" x14ac:dyDescent="0.25">
      <c r="A5" s="76"/>
      <c r="B5" s="221"/>
      <c r="C5" s="611" t="str">
        <f>+'Div Salud'!C5:G5</f>
        <v>Por el cuarto trimestre de:</v>
      </c>
      <c r="D5" s="611"/>
      <c r="E5" s="611"/>
      <c r="F5" s="611"/>
      <c r="G5" s="611"/>
      <c r="H5" s="412"/>
      <c r="I5" s="611" t="s">
        <v>98</v>
      </c>
      <c r="J5" s="611"/>
      <c r="K5" s="611"/>
      <c r="L5" s="611"/>
      <c r="M5" s="611"/>
    </row>
    <row r="6" spans="1:14" s="225" customFormat="1" ht="15" customHeight="1" x14ac:dyDescent="0.25">
      <c r="A6" s="315"/>
      <c r="B6" s="413"/>
      <c r="C6" s="224">
        <f>+'Consolidado Resultados'!C6</f>
        <v>2021</v>
      </c>
      <c r="D6" s="81" t="s">
        <v>42</v>
      </c>
      <c r="E6" s="224">
        <f>+'Consolidado Resultados'!E6</f>
        <v>2020</v>
      </c>
      <c r="F6" s="81" t="s">
        <v>42</v>
      </c>
      <c r="G6" s="80" t="s">
        <v>4</v>
      </c>
      <c r="H6" s="81"/>
      <c r="I6" s="224">
        <f>+'Consolidado Resultados'!J6</f>
        <v>2021</v>
      </c>
      <c r="J6" s="81" t="s">
        <v>42</v>
      </c>
      <c r="K6" s="224">
        <f>+'Consolidado Resultados'!L6</f>
        <v>2020</v>
      </c>
      <c r="L6" s="81" t="s">
        <v>42</v>
      </c>
      <c r="M6" s="80" t="s">
        <v>4</v>
      </c>
    </row>
    <row r="7" spans="1:14" ht="13" customHeight="1" x14ac:dyDescent="0.25">
      <c r="A7" s="157" t="s">
        <v>44</v>
      </c>
      <c r="B7" s="414"/>
      <c r="C7" s="85">
        <v>11064.576999999999</v>
      </c>
      <c r="D7" s="86">
        <f>((+C7/C$7)*100)</f>
        <v>100</v>
      </c>
      <c r="E7" s="85">
        <v>8497.4110000000001</v>
      </c>
      <c r="F7" s="86">
        <f>((+E7/E$7)*100)</f>
        <v>100</v>
      </c>
      <c r="G7" s="86">
        <f t="shared" ref="G7:G17" si="0">IF((((C7/E7)-1)*100)&gt;=200,"N.S.",(IF((((C7/E7)-1)*100)&lt;=-200,"N.S.",(((C7/E7)-1)*100))))</f>
        <v>30.21115490353472</v>
      </c>
      <c r="H7" s="101"/>
      <c r="I7" s="85">
        <v>39922.436000000002</v>
      </c>
      <c r="J7" s="86">
        <f>((+I7/I$7)*100)</f>
        <v>100</v>
      </c>
      <c r="K7" s="85">
        <v>34321.885999999999</v>
      </c>
      <c r="L7" s="86">
        <f>((+K7/K$7)*100)</f>
        <v>100</v>
      </c>
      <c r="M7" s="86">
        <f t="shared" ref="M7:M17" si="1">IF((((I7/K7)-1)*100)&gt;=200,"N.S.",(IF((((I7/K7)-1)*100)&lt;=-200,"N.S.",(((I7/K7)-1)*100))))</f>
        <v>16.317722167132676</v>
      </c>
    </row>
    <row r="8" spans="1:14" ht="13" customHeight="1" x14ac:dyDescent="0.25">
      <c r="A8" s="89" t="s">
        <v>45</v>
      </c>
      <c r="B8" s="414"/>
      <c r="C8" s="29">
        <f>+C7-C9</f>
        <v>9502.5769999999993</v>
      </c>
      <c r="D8" s="90">
        <f>D7-D9</f>
        <v>85.9</v>
      </c>
      <c r="E8" s="29">
        <f>+E7-E9</f>
        <v>7205.4110000000001</v>
      </c>
      <c r="F8" s="90">
        <f>F7-F9</f>
        <v>84.8</v>
      </c>
      <c r="G8" s="90">
        <f t="shared" si="0"/>
        <v>31.881123783223451</v>
      </c>
      <c r="H8" s="75"/>
      <c r="I8" s="29">
        <f>+I7-I9</f>
        <v>34653.436000000002</v>
      </c>
      <c r="J8" s="90">
        <f>J7-J9</f>
        <v>86.8</v>
      </c>
      <c r="K8" s="29">
        <f>+K7-K9</f>
        <v>29492.885999999999</v>
      </c>
      <c r="L8" s="90">
        <f>L7-L9</f>
        <v>85.9</v>
      </c>
      <c r="M8" s="90">
        <f t="shared" si="1"/>
        <v>17.497609423506422</v>
      </c>
    </row>
    <row r="9" spans="1:14" ht="13" customHeight="1" x14ac:dyDescent="0.25">
      <c r="A9" s="91" t="s">
        <v>46</v>
      </c>
      <c r="B9" s="414"/>
      <c r="C9" s="92">
        <v>1562</v>
      </c>
      <c r="D9" s="93">
        <f>ROUND(((+C9/C$7)*100),1)</f>
        <v>14.1</v>
      </c>
      <c r="E9" s="92">
        <v>1292</v>
      </c>
      <c r="F9" s="93">
        <f>ROUND(((+E9/E$7)*100),1)</f>
        <v>15.2</v>
      </c>
      <c r="G9" s="93">
        <f t="shared" si="0"/>
        <v>20.897832817337459</v>
      </c>
      <c r="H9" s="75"/>
      <c r="I9" s="92">
        <v>5269</v>
      </c>
      <c r="J9" s="93">
        <f>ROUND(((+I9/I$7)*100),1)</f>
        <v>13.2</v>
      </c>
      <c r="K9" s="92">
        <v>4829</v>
      </c>
      <c r="L9" s="93">
        <f>ROUND(((+K9/K$7)*100),1)</f>
        <v>14.1</v>
      </c>
      <c r="M9" s="93">
        <f t="shared" si="1"/>
        <v>9.1116173120728838</v>
      </c>
    </row>
    <row r="10" spans="1:14" ht="13" customHeight="1" x14ac:dyDescent="0.25">
      <c r="A10" s="231" t="s">
        <v>47</v>
      </c>
      <c r="B10" s="415"/>
      <c r="C10" s="98">
        <v>78</v>
      </c>
      <c r="D10" s="99">
        <f>ROUND(((+C10/C$7)*100),1)</f>
        <v>0.7</v>
      </c>
      <c r="E10" s="98">
        <v>74</v>
      </c>
      <c r="F10" s="99">
        <f>ROUND(((+E10/E$7)*100),1)</f>
        <v>0.9</v>
      </c>
      <c r="G10" s="99">
        <f t="shared" si="0"/>
        <v>5.4054054054053946</v>
      </c>
      <c r="H10" s="416"/>
      <c r="I10" s="98">
        <v>290</v>
      </c>
      <c r="J10" s="99">
        <f>ROUND(((+I10/I$7)*100),1)</f>
        <v>0.7</v>
      </c>
      <c r="K10" s="98">
        <v>252</v>
      </c>
      <c r="L10" s="99">
        <f>ROUND(((+K10/K$7)*100),1)</f>
        <v>0.7</v>
      </c>
      <c r="M10" s="99">
        <f t="shared" si="1"/>
        <v>15.07936507936507</v>
      </c>
    </row>
    <row r="11" spans="1:14" ht="13" customHeight="1" x14ac:dyDescent="0.25">
      <c r="A11" s="232" t="s">
        <v>48</v>
      </c>
      <c r="B11" s="415"/>
      <c r="C11" s="85">
        <f>+C9-C10-C12-C13</f>
        <v>1051</v>
      </c>
      <c r="D11" s="86">
        <f>+D9-D10-D13-D12</f>
        <v>9.5</v>
      </c>
      <c r="E11" s="85">
        <f>+E9-E10-E12-E13</f>
        <v>884</v>
      </c>
      <c r="F11" s="86">
        <f>+F9-F10-F13-F12</f>
        <v>10.399999999999999</v>
      </c>
      <c r="G11" s="86">
        <f t="shared" si="0"/>
        <v>18.891402714932127</v>
      </c>
      <c r="H11" s="75"/>
      <c r="I11" s="85">
        <f>+I9-I10-I12-I13</f>
        <v>3571</v>
      </c>
      <c r="J11" s="86">
        <f>+J9-J10-J13-J12</f>
        <v>9</v>
      </c>
      <c r="K11" s="85">
        <f>+K9-K10-K12-K13</f>
        <v>3315</v>
      </c>
      <c r="L11" s="86">
        <f>+L9-L10-L13-L12</f>
        <v>9.6999999999999993</v>
      </c>
      <c r="M11" s="86">
        <f t="shared" si="1"/>
        <v>7.7224736048265408</v>
      </c>
    </row>
    <row r="12" spans="1:14" ht="13" customHeight="1" x14ac:dyDescent="0.25">
      <c r="A12" s="89" t="s">
        <v>75</v>
      </c>
      <c r="B12" s="414"/>
      <c r="C12" s="29">
        <v>-2</v>
      </c>
      <c r="D12" s="90">
        <f>ROUND(((+C12/C$7)*100),1)</f>
        <v>0</v>
      </c>
      <c r="E12" s="29">
        <v>3</v>
      </c>
      <c r="F12" s="90">
        <f>ROUND(((+E12/E$7)*100),1)</f>
        <v>0</v>
      </c>
      <c r="G12" s="90">
        <f>IFERROR(IF((((C12/E12)-1)*100)&gt;=200,"N.S.",(IF((((C12/E12)-1)*100)&lt;=-200,"N.S.",(((C12/E12)-1)*100)))),0)</f>
        <v>-166.66666666666666</v>
      </c>
      <c r="H12" s="75"/>
      <c r="I12" s="29">
        <v>-8</v>
      </c>
      <c r="J12" s="90">
        <f>ROUND(((+I12/I$7)*100),1)</f>
        <v>0</v>
      </c>
      <c r="K12" s="29">
        <v>9</v>
      </c>
      <c r="L12" s="90">
        <f>ROUND(((+K12/K$7)*100),1)</f>
        <v>0</v>
      </c>
      <c r="M12" s="90">
        <f>IFERROR(IF((((I12/K12)-1)*100)&gt;=200,"N.S.",(IF((((I12/K12)-1)*100)&lt;=-200,"N.S.",(((I12/K12)-1)*100)))),0)</f>
        <v>-188.88888888888889</v>
      </c>
    </row>
    <row r="13" spans="1:14" s="106" customFormat="1" ht="13" customHeight="1" x14ac:dyDescent="0.25">
      <c r="A13" s="104" t="s">
        <v>99</v>
      </c>
      <c r="B13" s="417"/>
      <c r="C13" s="230">
        <v>435</v>
      </c>
      <c r="D13" s="93">
        <f>ROUND(((+C13/C$7)*100),1)</f>
        <v>3.9</v>
      </c>
      <c r="E13" s="230">
        <v>331</v>
      </c>
      <c r="F13" s="93">
        <f>ROUND(((+E13/E$7)*100),1)</f>
        <v>3.9</v>
      </c>
      <c r="G13" s="93">
        <f>IF((((C13/E13)-1)*100)&gt;=200,"N.S.",(IF((((C13/E13)-1)*100)&lt;=-200,"N.S.",(((C13/E13)-1)*100))))</f>
        <v>31.41993957703928</v>
      </c>
      <c r="H13" s="101"/>
      <c r="I13" s="230">
        <v>1416</v>
      </c>
      <c r="J13" s="93">
        <f>ROUND(((+I13/I$7)*100),1)</f>
        <v>3.5</v>
      </c>
      <c r="K13" s="230">
        <v>1253</v>
      </c>
      <c r="L13" s="93">
        <f>ROUND(((+K13/K$7)*100),1)</f>
        <v>3.7</v>
      </c>
      <c r="M13" s="93">
        <f t="shared" si="1"/>
        <v>13.008778930566645</v>
      </c>
    </row>
    <row r="14" spans="1:14" ht="13" customHeight="1" x14ac:dyDescent="0.25">
      <c r="A14" s="238" t="s">
        <v>67</v>
      </c>
      <c r="B14" s="418"/>
      <c r="C14" s="98">
        <v>250</v>
      </c>
      <c r="D14" s="99">
        <f>ROUND(((+C14/C$7)*100),1)</f>
        <v>2.2999999999999998</v>
      </c>
      <c r="E14" s="98">
        <v>208</v>
      </c>
      <c r="F14" s="99">
        <f>ROUND(((+E14/E$7)*100),1)</f>
        <v>2.4</v>
      </c>
      <c r="G14" s="99">
        <f t="shared" si="0"/>
        <v>20.192307692307686</v>
      </c>
      <c r="H14" s="419"/>
      <c r="I14" s="98">
        <v>966</v>
      </c>
      <c r="J14" s="99">
        <f>ROUND(((+I14/I$7)*100),1)</f>
        <v>2.4</v>
      </c>
      <c r="K14" s="98">
        <v>856</v>
      </c>
      <c r="L14" s="99">
        <f>ROUND(((+K14/K$7)*100),1)</f>
        <v>2.5</v>
      </c>
      <c r="M14" s="99">
        <f t="shared" si="1"/>
        <v>12.850467289719635</v>
      </c>
      <c r="N14" s="474"/>
    </row>
    <row r="15" spans="1:14" ht="13" customHeight="1" x14ac:dyDescent="0.25">
      <c r="A15" s="131" t="s">
        <v>68</v>
      </c>
      <c r="B15" s="414"/>
      <c r="C15" s="116">
        <f>+C16-C14-C13</f>
        <v>17</v>
      </c>
      <c r="D15" s="118">
        <f>D16-D13-D14</f>
        <v>0.10000000000000009</v>
      </c>
      <c r="E15" s="116">
        <f>+E16-E14-E13</f>
        <v>7</v>
      </c>
      <c r="F15" s="118">
        <f>F16-F13-F14</f>
        <v>0.10000000000000053</v>
      </c>
      <c r="G15" s="118">
        <f t="shared" si="0"/>
        <v>142.85714285714283</v>
      </c>
      <c r="H15" s="75"/>
      <c r="I15" s="116">
        <f>+I16-I14-I13</f>
        <v>20</v>
      </c>
      <c r="J15" s="118">
        <f>J16-J13-J14</f>
        <v>0.10000000000000009</v>
      </c>
      <c r="K15" s="116">
        <f>+K16-K14-K13</f>
        <v>31</v>
      </c>
      <c r="L15" s="118">
        <f>L16-L13-L14</f>
        <v>0</v>
      </c>
      <c r="M15" s="118">
        <f t="shared" si="1"/>
        <v>-35.483870967741936</v>
      </c>
    </row>
    <row r="16" spans="1:14" ht="13" customHeight="1" x14ac:dyDescent="0.25">
      <c r="A16" s="102" t="s">
        <v>175</v>
      </c>
      <c r="B16" s="414"/>
      <c r="C16" s="98">
        <v>702</v>
      </c>
      <c r="D16" s="99">
        <f>ROUND(((+C16/C$7)*100),1)</f>
        <v>6.3</v>
      </c>
      <c r="E16" s="98">
        <v>546</v>
      </c>
      <c r="F16" s="99">
        <f>ROUND(((+E16/E$7)*100),1)</f>
        <v>6.4</v>
      </c>
      <c r="G16" s="99">
        <f t="shared" si="0"/>
        <v>28.57142857142858</v>
      </c>
      <c r="H16" s="101"/>
      <c r="I16" s="98">
        <v>2402</v>
      </c>
      <c r="J16" s="99">
        <f>ROUND(((+I16/I$7)*100),1)</f>
        <v>6</v>
      </c>
      <c r="K16" s="98">
        <v>2140</v>
      </c>
      <c r="L16" s="99">
        <f>ROUND(((+K16/K$7)*100),1)</f>
        <v>6.2</v>
      </c>
      <c r="M16" s="99">
        <f t="shared" si="1"/>
        <v>12.242990654205599</v>
      </c>
    </row>
    <row r="17" spans="1:13" s="317" customFormat="1" ht="13" customHeight="1" thickBot="1" x14ac:dyDescent="0.3">
      <c r="A17" s="239" t="s">
        <v>70</v>
      </c>
      <c r="B17" s="420"/>
      <c r="C17" s="582">
        <v>34.278999999999996</v>
      </c>
      <c r="D17" s="535"/>
      <c r="E17" s="535">
        <v>212</v>
      </c>
      <c r="F17" s="535"/>
      <c r="G17" s="571">
        <f t="shared" si="0"/>
        <v>-83.830660377358484</v>
      </c>
      <c r="H17" s="154"/>
      <c r="I17" s="582">
        <v>243.22200000000001</v>
      </c>
      <c r="J17" s="535"/>
      <c r="K17" s="535">
        <v>549</v>
      </c>
      <c r="L17" s="535"/>
      <c r="M17" s="571">
        <f t="shared" si="1"/>
        <v>-55.697267759562841</v>
      </c>
    </row>
    <row r="18" spans="1:13" ht="11.15" customHeight="1" x14ac:dyDescent="0.25">
      <c r="A18" s="318"/>
      <c r="B18" s="227"/>
      <c r="C18" s="319"/>
      <c r="D18" s="320"/>
      <c r="E18" s="319"/>
      <c r="F18" s="321"/>
      <c r="G18" s="244"/>
      <c r="H18" s="421"/>
      <c r="I18" s="137"/>
      <c r="J18" s="137"/>
      <c r="K18" s="316"/>
      <c r="L18" s="75"/>
      <c r="M18" s="75"/>
    </row>
    <row r="19" spans="1:13" ht="15" customHeight="1" x14ac:dyDescent="0.25">
      <c r="A19" s="141" t="s">
        <v>130</v>
      </c>
      <c r="B19" s="422"/>
      <c r="C19" s="383"/>
      <c r="D19" s="422"/>
      <c r="E19" s="468"/>
      <c r="F19" s="337"/>
      <c r="G19" s="337"/>
      <c r="H19" s="248"/>
      <c r="I19" s="72"/>
      <c r="J19" s="78"/>
      <c r="K19" s="248"/>
      <c r="L19" s="248"/>
      <c r="M19" s="248"/>
    </row>
    <row r="20" spans="1:13" ht="13" customHeight="1" x14ac:dyDescent="0.25">
      <c r="A20" s="423" t="s">
        <v>131</v>
      </c>
      <c r="B20" s="261"/>
      <c r="C20" s="383"/>
      <c r="D20" s="422"/>
      <c r="E20" s="468"/>
      <c r="F20" s="337"/>
      <c r="G20" s="337"/>
      <c r="H20" s="338"/>
      <c r="I20" s="325">
        <v>567</v>
      </c>
      <c r="J20" s="326"/>
      <c r="K20" s="325">
        <v>558</v>
      </c>
      <c r="L20" s="424"/>
      <c r="M20" s="99">
        <f t="shared" ref="M20" si="2">IF((((I20/K20)-1)*100)&gt;=200,"N.S.",(IF((((I20/K20)-1)*100)&lt;=-200,"N.S.",(((I20/K20)-1)*100))))</f>
        <v>1.6129032258064502</v>
      </c>
    </row>
    <row r="21" spans="1:13" ht="13" customHeight="1" x14ac:dyDescent="0.25">
      <c r="A21" s="155" t="s">
        <v>132</v>
      </c>
      <c r="B21" s="257"/>
      <c r="C21" s="28"/>
      <c r="D21" s="154"/>
      <c r="E21" s="28"/>
      <c r="F21" s="154"/>
      <c r="G21" s="425"/>
      <c r="H21" s="154"/>
      <c r="I21" s="28"/>
      <c r="J21" s="154"/>
      <c r="K21" s="28"/>
      <c r="L21" s="154"/>
      <c r="M21" s="101"/>
    </row>
    <row r="22" spans="1:13" ht="13" customHeight="1" x14ac:dyDescent="0.25">
      <c r="A22" s="333" t="s">
        <v>163</v>
      </c>
      <c r="B22" s="257"/>
      <c r="C22" s="325">
        <v>1</v>
      </c>
      <c r="D22" s="160"/>
      <c r="E22" s="325">
        <v>7</v>
      </c>
      <c r="F22" s="160"/>
      <c r="G22" s="236">
        <f>IFERROR(IF((((C22/E22)-1)*100)&gt;=200,"N.S.",(IF((((C22/E22)-1)*100)&lt;=-200,"N.S.",(((C22/E22)-1)*100)))),0)</f>
        <v>-85.714285714285722</v>
      </c>
      <c r="H22" s="154"/>
      <c r="I22" s="103"/>
      <c r="J22" s="154"/>
      <c r="K22" s="103"/>
      <c r="L22" s="154"/>
      <c r="M22" s="101"/>
    </row>
    <row r="23" spans="1:13" ht="12.75" customHeight="1" x14ac:dyDescent="0.25">
      <c r="A23" s="336" t="s">
        <v>119</v>
      </c>
      <c r="B23" s="257"/>
      <c r="C23" s="339">
        <v>9</v>
      </c>
      <c r="D23" s="154"/>
      <c r="E23" s="339">
        <v>13</v>
      </c>
      <c r="F23" s="330"/>
      <c r="G23" s="125">
        <f>IF((((C23/E23)-1)*100)&gt;=200,"N.S.",(IF((((C23/E23)-1)*100)&lt;=-200,"N.S.",(((C23/E23)-1)*100))))</f>
        <v>-30.76923076923077</v>
      </c>
      <c r="H23" s="154"/>
      <c r="I23" s="154"/>
      <c r="J23" s="154"/>
      <c r="K23" s="154"/>
      <c r="L23" s="154"/>
      <c r="M23" s="154"/>
    </row>
    <row r="24" spans="1:13" x14ac:dyDescent="0.25">
      <c r="A24" s="333" t="s">
        <v>120</v>
      </c>
      <c r="B24" s="257"/>
      <c r="C24" s="325">
        <v>9</v>
      </c>
      <c r="D24" s="160"/>
      <c r="E24" s="325">
        <v>13</v>
      </c>
      <c r="F24" s="160"/>
      <c r="G24" s="236">
        <f t="shared" ref="G24" si="3">IF((((C24/E24)-1)*100)&gt;=200,"N.S.",(IF((((C24/E24)-1)*100)&lt;=-200,"N.S.",(((C24/E24)-1)*100))))</f>
        <v>-30.76923076923077</v>
      </c>
      <c r="H24" s="101"/>
      <c r="I24" s="427"/>
      <c r="J24" s="426"/>
      <c r="K24" s="427"/>
      <c r="L24" s="426"/>
      <c r="M24" s="338"/>
    </row>
    <row r="25" spans="1:13" ht="12" x14ac:dyDescent="0.25">
      <c r="A25" s="155"/>
      <c r="B25" s="257"/>
      <c r="C25" s="428"/>
      <c r="D25" s="429"/>
      <c r="E25" s="428"/>
      <c r="F25" s="337"/>
      <c r="G25" s="101"/>
      <c r="H25" s="101"/>
      <c r="I25" s="427"/>
      <c r="J25" s="430"/>
      <c r="K25" s="427"/>
      <c r="L25" s="430"/>
      <c r="M25" s="338"/>
    </row>
    <row r="26" spans="1:13" ht="13" customHeight="1" x14ac:dyDescent="0.25">
      <c r="A26" s="238" t="s">
        <v>133</v>
      </c>
      <c r="B26" s="257"/>
      <c r="C26" s="325">
        <v>563.71058225900003</v>
      </c>
      <c r="D26" s="160"/>
      <c r="E26" s="325">
        <v>515.55694141000004</v>
      </c>
      <c r="F26" s="431"/>
      <c r="G26" s="99">
        <f>IF((((C26/E26)-1)*100)&gt;=200,"N.S.",(IF((((C26/E26)-1)*100)&lt;=-200,"N.S.",(((C26/E26)-1)*100))))</f>
        <v>9.3401207473425387</v>
      </c>
      <c r="H26" s="101"/>
      <c r="I26" s="325">
        <v>2102.90103421</v>
      </c>
      <c r="J26" s="160"/>
      <c r="K26" s="325">
        <v>2066.4735746099996</v>
      </c>
      <c r="L26" s="431"/>
      <c r="M26" s="99">
        <f>IF((((I26/K26)-1)*100)&gt;=200,"N.S.",(IF((((I26/K26)-1)*100)&lt;=-200,"N.S.",(((I26/K26)-1)*100))))</f>
        <v>1.7627837126770629</v>
      </c>
    </row>
    <row r="27" spans="1:13" ht="13" customHeight="1" x14ac:dyDescent="0.25">
      <c r="A27" s="155"/>
      <c r="B27" s="257"/>
      <c r="C27" s="28"/>
      <c r="D27" s="337"/>
      <c r="E27" s="28"/>
      <c r="F27" s="337"/>
      <c r="G27" s="101"/>
      <c r="H27" s="101"/>
      <c r="I27" s="427"/>
      <c r="J27" s="430"/>
      <c r="K27" s="427"/>
      <c r="L27" s="430"/>
      <c r="M27" s="338"/>
    </row>
    <row r="28" spans="1:13" ht="13" customHeight="1" x14ac:dyDescent="0.25">
      <c r="A28" s="340" t="s">
        <v>134</v>
      </c>
      <c r="B28" s="261"/>
      <c r="C28" s="341"/>
      <c r="D28" s="337"/>
      <c r="E28" s="341"/>
      <c r="F28" s="337"/>
      <c r="G28" s="154"/>
      <c r="H28" s="154"/>
      <c r="I28" s="154"/>
      <c r="J28" s="337"/>
      <c r="K28" s="154"/>
      <c r="L28" s="337"/>
      <c r="M28" s="154"/>
    </row>
    <row r="29" spans="1:13" ht="13" customHeight="1" x14ac:dyDescent="0.25">
      <c r="A29" s="231" t="s">
        <v>122</v>
      </c>
      <c r="B29" s="261"/>
      <c r="C29" s="254">
        <v>6338.775037989436</v>
      </c>
      <c r="D29" s="432"/>
      <c r="E29" s="254">
        <v>5139.8020974736974</v>
      </c>
      <c r="F29" s="431"/>
      <c r="G29" s="99">
        <f t="shared" ref="G29" si="4">IF((((C29/E29)-1)*100)&gt;=200,"N.S.",(IF((((C29/E29)-1)*100)&lt;=-200,"N.S.",(((C29/E29)-1)*100))))</f>
        <v>23.327219954734346</v>
      </c>
      <c r="H29" s="101"/>
      <c r="I29" s="254">
        <v>5861.8080684075339</v>
      </c>
      <c r="J29" s="432"/>
      <c r="K29" s="254">
        <v>5193.5017523352753</v>
      </c>
      <c r="L29" s="431"/>
      <c r="M29" s="99">
        <f t="shared" ref="M29:M30" si="5">IF((((I29/K29)-1)*100)&gt;=200,"N.S.",(IF((((I29/K29)-1)*100)&lt;=-200,"N.S.",(((I29/K29)-1)*100))))</f>
        <v>12.868125360153249</v>
      </c>
    </row>
    <row r="30" spans="1:13" ht="13" customHeight="1" x14ac:dyDescent="0.25">
      <c r="A30" s="433" t="s">
        <v>135</v>
      </c>
      <c r="C30" s="251">
        <v>338.40596627399759</v>
      </c>
      <c r="D30" s="429"/>
      <c r="E30" s="251">
        <v>312.34885244228434</v>
      </c>
      <c r="F30" s="337"/>
      <c r="G30" s="101">
        <f t="shared" ref="G30" si="6">IF((((C30/E30)-1)*100)&gt;=200,"N.S.",(IF((((C30/E30)-1)*100)&lt;=-200,"N.S.",(((C30/E30)-1)*100))))</f>
        <v>8.3423113701139862</v>
      </c>
      <c r="H30" s="75"/>
      <c r="I30" s="251">
        <v>315.67370415980542</v>
      </c>
      <c r="J30" s="429"/>
      <c r="K30" s="251">
        <v>313.377280236974</v>
      </c>
      <c r="L30" s="337"/>
      <c r="M30" s="101">
        <f t="shared" si="5"/>
        <v>0.73279847252962771</v>
      </c>
    </row>
    <row r="31" spans="1:13" ht="13" customHeight="1" thickBot="1" x14ac:dyDescent="0.3">
      <c r="A31" s="434" t="s">
        <v>136</v>
      </c>
      <c r="B31" s="435"/>
      <c r="C31" s="343">
        <v>18.731274474212761</v>
      </c>
      <c r="D31" s="436"/>
      <c r="E31" s="343">
        <v>16.455325695244639</v>
      </c>
      <c r="F31" s="437"/>
      <c r="G31" s="134">
        <f>IF((((C31/E31)-1)*100)&gt;=200,"N.S.",(IF((((C31/E31)-1)*100)&lt;=-200,"N.S.",(((C31/E31)-1)*100))))</f>
        <v>13.831077069631249</v>
      </c>
      <c r="H31" s="75"/>
      <c r="I31" s="343">
        <v>18.569199750132103</v>
      </c>
      <c r="J31" s="436"/>
      <c r="K31" s="343">
        <v>16.572681173338349</v>
      </c>
      <c r="L31" s="437"/>
      <c r="M31" s="134">
        <f>IF((((I31/K31)-1)*100)&gt;=200,"N.S.",(IF((((I31/K31)-1)*100)&lt;=-200,"N.S.",(((I31/K31)-1)*100))))</f>
        <v>12.047046316233345</v>
      </c>
    </row>
    <row r="32" spans="1:13" ht="11.15" customHeight="1" x14ac:dyDescent="0.25">
      <c r="A32" s="438"/>
      <c r="B32" s="406"/>
      <c r="C32" s="439"/>
      <c r="D32" s="439"/>
      <c r="E32" s="439"/>
      <c r="F32" s="439"/>
      <c r="G32" s="439"/>
      <c r="H32" s="406"/>
      <c r="I32" s="439"/>
      <c r="J32" s="439"/>
      <c r="K32" s="439"/>
      <c r="L32" s="439"/>
      <c r="M32" s="439"/>
    </row>
    <row r="33" spans="1:13" ht="11.15" customHeight="1" x14ac:dyDescent="0.25">
      <c r="A33" s="610" t="s">
        <v>137</v>
      </c>
      <c r="B33" s="610"/>
      <c r="C33" s="610"/>
      <c r="D33" s="610"/>
      <c r="E33" s="610"/>
      <c r="F33" s="610"/>
      <c r="G33" s="610"/>
      <c r="H33" s="610"/>
      <c r="I33" s="610"/>
      <c r="J33" s="610"/>
      <c r="K33" s="610"/>
      <c r="L33" s="610"/>
      <c r="M33" s="610"/>
    </row>
    <row r="34" spans="1:13" ht="11.15" customHeight="1" x14ac:dyDescent="0.25">
      <c r="A34" s="68"/>
      <c r="C34" s="68"/>
      <c r="D34" s="68"/>
      <c r="E34" s="68"/>
      <c r="F34" s="68"/>
      <c r="G34" s="68"/>
      <c r="H34" s="440"/>
      <c r="I34" s="441"/>
      <c r="J34" s="441"/>
      <c r="K34" s="441"/>
      <c r="L34" s="441"/>
      <c r="M34" s="441"/>
    </row>
  </sheetData>
  <mergeCells count="6">
    <mergeCell ref="A33:M33"/>
    <mergeCell ref="C5:G5"/>
    <mergeCell ref="I5:M5"/>
    <mergeCell ref="A1:M1"/>
    <mergeCell ref="A2:M2"/>
    <mergeCell ref="A3:M3"/>
  </mergeCells>
  <pageMargins left="0.19685039370078741" right="0.31496062992125984" top="0.78740157480314965" bottom="0.23622047244094491" header="0" footer="0"/>
  <pageSetup scale="82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9E906-1910-4AD1-8961-5189DCD53ABC}">
  <sheetPr>
    <pageSetUpPr fitToPage="1"/>
  </sheetPr>
  <dimension ref="A1:P36"/>
  <sheetViews>
    <sheetView showGridLines="0" zoomScaleNormal="100" zoomScaleSheetLayoutView="130" workbookViewId="0">
      <selection sqref="A1:M1"/>
    </sheetView>
  </sheetViews>
  <sheetFormatPr defaultColWidth="9.81640625" defaultRowHeight="10.5" x14ac:dyDescent="0.25"/>
  <cols>
    <col min="1" max="1" width="42.7265625" style="47" customWidth="1"/>
    <col min="2" max="2" width="1.7265625" style="68" customWidth="1"/>
    <col min="3" max="4" width="7.7265625" style="411" customWidth="1"/>
    <col min="5" max="5" width="1.54296875" style="411" customWidth="1"/>
    <col min="6" max="8" width="7.7265625" style="411" customWidth="1"/>
    <col min="9" max="9" width="1.54296875" style="411" customWidth="1"/>
    <col min="10" max="12" width="7.7265625" style="411" customWidth="1"/>
    <col min="13" max="13" width="2.7265625" style="442" customWidth="1"/>
    <col min="14" max="16384" width="9.81640625" style="68"/>
  </cols>
  <sheetData>
    <row r="1" spans="1:15" ht="11.15" customHeight="1" x14ac:dyDescent="0.25">
      <c r="A1" s="585" t="s">
        <v>129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</row>
    <row r="2" spans="1:15" ht="11.15" customHeight="1" x14ac:dyDescent="0.25">
      <c r="A2" s="586" t="s">
        <v>97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</row>
    <row r="3" spans="1:15" ht="11.15" customHeight="1" x14ac:dyDescent="0.25">
      <c r="A3" s="587" t="s">
        <v>2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</row>
    <row r="4" spans="1:15" ht="11.15" customHeight="1" x14ac:dyDescent="0.25">
      <c r="A4" s="312"/>
      <c r="B4" s="219"/>
      <c r="C4" s="407"/>
      <c r="D4" s="407"/>
      <c r="E4" s="407"/>
      <c r="F4" s="407"/>
      <c r="G4" s="407"/>
      <c r="H4" s="407"/>
      <c r="I4" s="407"/>
      <c r="J4" s="408"/>
      <c r="K4" s="407"/>
      <c r="L4" s="407"/>
      <c r="M4" s="409"/>
    </row>
    <row r="5" spans="1:15" ht="15" customHeight="1" x14ac:dyDescent="0.25">
      <c r="A5" s="76"/>
      <c r="B5" s="221"/>
      <c r="C5" s="611" t="s">
        <v>187</v>
      </c>
      <c r="D5" s="611"/>
      <c r="E5" s="611"/>
      <c r="F5" s="611"/>
      <c r="G5" s="611"/>
      <c r="H5" s="611"/>
      <c r="I5" s="611"/>
      <c r="J5" s="611"/>
      <c r="K5" s="611"/>
      <c r="L5" s="611"/>
      <c r="M5" s="412"/>
    </row>
    <row r="6" spans="1:15" s="225" customFormat="1" ht="15" customHeight="1" x14ac:dyDescent="0.25">
      <c r="A6" s="315"/>
      <c r="B6" s="413"/>
      <c r="C6" s="224"/>
      <c r="D6" s="81"/>
      <c r="E6" s="81"/>
      <c r="F6" s="612" t="s">
        <v>179</v>
      </c>
      <c r="G6" s="612"/>
      <c r="H6" s="612"/>
      <c r="I6" s="81"/>
      <c r="J6" s="612" t="s">
        <v>180</v>
      </c>
      <c r="K6" s="612"/>
      <c r="L6" s="612"/>
      <c r="M6" s="81"/>
    </row>
    <row r="7" spans="1:15" s="225" customFormat="1" ht="15" customHeight="1" x14ac:dyDescent="0.25">
      <c r="A7" s="315"/>
      <c r="B7" s="413"/>
      <c r="C7" s="224">
        <v>2021</v>
      </c>
      <c r="D7" s="81" t="s">
        <v>42</v>
      </c>
      <c r="E7" s="81"/>
      <c r="F7" s="81">
        <v>2020</v>
      </c>
      <c r="G7" s="81" t="s">
        <v>42</v>
      </c>
      <c r="H7" s="81" t="s">
        <v>4</v>
      </c>
      <c r="I7" s="81"/>
      <c r="J7" s="224">
        <v>2020</v>
      </c>
      <c r="K7" s="81" t="s">
        <v>42</v>
      </c>
      <c r="L7" s="80" t="s">
        <v>4</v>
      </c>
      <c r="M7" s="81"/>
    </row>
    <row r="8" spans="1:15" ht="13" customHeight="1" x14ac:dyDescent="0.25">
      <c r="A8" s="157" t="s">
        <v>44</v>
      </c>
      <c r="B8" s="414"/>
      <c r="C8" s="85">
        <v>11064.576999999999</v>
      </c>
      <c r="D8" s="86">
        <v>100</v>
      </c>
      <c r="E8" s="101"/>
      <c r="F8" s="85">
        <v>8497.4110000000001</v>
      </c>
      <c r="G8" s="86">
        <v>100</v>
      </c>
      <c r="H8" s="86">
        <v>30.21115490353472</v>
      </c>
      <c r="I8" s="101"/>
      <c r="J8" s="85">
        <v>8484.8109999999997</v>
      </c>
      <c r="K8" s="86">
        <v>100</v>
      </c>
      <c r="L8" s="86">
        <v>30.404519322822864</v>
      </c>
      <c r="M8" s="101"/>
    </row>
    <row r="9" spans="1:15" ht="13" customHeight="1" x14ac:dyDescent="0.25">
      <c r="A9" s="89" t="s">
        <v>45</v>
      </c>
      <c r="B9" s="414"/>
      <c r="C9" s="29">
        <v>9502.5769999999993</v>
      </c>
      <c r="D9" s="90">
        <v>85.9</v>
      </c>
      <c r="E9" s="120"/>
      <c r="F9" s="29">
        <v>7205.4110000000001</v>
      </c>
      <c r="G9" s="90">
        <v>84.8</v>
      </c>
      <c r="H9" s="90">
        <v>31.881123783223451</v>
      </c>
      <c r="I9" s="120"/>
      <c r="J9" s="29">
        <v>7353.8109999999997</v>
      </c>
      <c r="K9" s="90">
        <v>86.7</v>
      </c>
      <c r="L9" s="90">
        <v>29.219761019150468</v>
      </c>
      <c r="M9" s="75"/>
    </row>
    <row r="10" spans="1:15" ht="13" customHeight="1" x14ac:dyDescent="0.25">
      <c r="A10" s="91" t="s">
        <v>46</v>
      </c>
      <c r="B10" s="414"/>
      <c r="C10" s="92">
        <v>1562</v>
      </c>
      <c r="D10" s="93">
        <v>14.1</v>
      </c>
      <c r="E10" s="95"/>
      <c r="F10" s="92">
        <v>1292</v>
      </c>
      <c r="G10" s="93">
        <v>15.2</v>
      </c>
      <c r="H10" s="93">
        <v>20.897832817337459</v>
      </c>
      <c r="I10" s="95"/>
      <c r="J10" s="92">
        <v>1131</v>
      </c>
      <c r="K10" s="93">
        <v>13.3</v>
      </c>
      <c r="L10" s="93">
        <v>38.107869142351888</v>
      </c>
      <c r="M10" s="75"/>
    </row>
    <row r="11" spans="1:15" ht="13" customHeight="1" x14ac:dyDescent="0.25">
      <c r="A11" s="231" t="s">
        <v>47</v>
      </c>
      <c r="B11" s="415"/>
      <c r="C11" s="98">
        <v>78</v>
      </c>
      <c r="D11" s="99">
        <v>0.7</v>
      </c>
      <c r="E11" s="101"/>
      <c r="F11" s="98">
        <v>74</v>
      </c>
      <c r="G11" s="99">
        <v>0.9</v>
      </c>
      <c r="H11" s="99">
        <v>5.4054054054053946</v>
      </c>
      <c r="I11" s="101"/>
      <c r="J11" s="98">
        <v>74</v>
      </c>
      <c r="K11" s="99">
        <v>0.9</v>
      </c>
      <c r="L11" s="99">
        <v>5.4054054054053946</v>
      </c>
      <c r="M11" s="416"/>
    </row>
    <row r="12" spans="1:15" ht="13" customHeight="1" x14ac:dyDescent="0.25">
      <c r="A12" s="232" t="s">
        <v>48</v>
      </c>
      <c r="B12" s="415"/>
      <c r="C12" s="85">
        <v>1051</v>
      </c>
      <c r="D12" s="86">
        <v>9.5</v>
      </c>
      <c r="E12" s="101"/>
      <c r="F12" s="85">
        <v>884</v>
      </c>
      <c r="G12" s="86">
        <v>10.399999999999999</v>
      </c>
      <c r="H12" s="86">
        <v>18.891402714932127</v>
      </c>
      <c r="I12" s="101"/>
      <c r="J12" s="85">
        <v>842</v>
      </c>
      <c r="K12" s="86">
        <v>9.9</v>
      </c>
      <c r="L12" s="86">
        <v>24.821852731591456</v>
      </c>
      <c r="M12" s="75"/>
    </row>
    <row r="13" spans="1:15" ht="13" customHeight="1" x14ac:dyDescent="0.25">
      <c r="A13" s="89" t="s">
        <v>75</v>
      </c>
      <c r="B13" s="414"/>
      <c r="C13" s="29">
        <v>-2</v>
      </c>
      <c r="D13" s="90">
        <v>0</v>
      </c>
      <c r="E13" s="120"/>
      <c r="F13" s="29">
        <v>3</v>
      </c>
      <c r="G13" s="90">
        <v>0</v>
      </c>
      <c r="H13" s="90">
        <v>-166.66666666666666</v>
      </c>
      <c r="I13" s="120"/>
      <c r="J13" s="29">
        <v>3</v>
      </c>
      <c r="K13" s="90">
        <v>0</v>
      </c>
      <c r="L13" s="90">
        <v>-166.66666666666666</v>
      </c>
      <c r="M13" s="75"/>
    </row>
    <row r="14" spans="1:15" s="106" customFormat="1" ht="13" customHeight="1" x14ac:dyDescent="0.25">
      <c r="A14" s="104" t="s">
        <v>99</v>
      </c>
      <c r="B14" s="417"/>
      <c r="C14" s="230">
        <v>435</v>
      </c>
      <c r="D14" s="93">
        <v>3.9</v>
      </c>
      <c r="E14" s="95"/>
      <c r="F14" s="230">
        <v>331</v>
      </c>
      <c r="G14" s="93">
        <v>3.9</v>
      </c>
      <c r="H14" s="93">
        <v>31.41993957703928</v>
      </c>
      <c r="I14" s="95"/>
      <c r="J14" s="230">
        <v>212</v>
      </c>
      <c r="K14" s="93">
        <v>2.5</v>
      </c>
      <c r="L14" s="93">
        <v>105.18867924528301</v>
      </c>
      <c r="M14" s="101"/>
      <c r="O14" s="576"/>
    </row>
    <row r="15" spans="1:15" ht="13" customHeight="1" x14ac:dyDescent="0.25">
      <c r="A15" s="238" t="s">
        <v>67</v>
      </c>
      <c r="B15" s="418"/>
      <c r="C15" s="98">
        <v>250</v>
      </c>
      <c r="D15" s="99">
        <v>2.2999999999999998</v>
      </c>
      <c r="E15" s="101"/>
      <c r="F15" s="98">
        <v>208</v>
      </c>
      <c r="G15" s="99">
        <v>2.4</v>
      </c>
      <c r="H15" s="99">
        <v>20.192307692307686</v>
      </c>
      <c r="I15" s="101"/>
      <c r="J15" s="98">
        <v>208</v>
      </c>
      <c r="K15" s="99">
        <v>2.5</v>
      </c>
      <c r="L15" s="99">
        <v>20.192307692307686</v>
      </c>
      <c r="M15" s="419"/>
      <c r="N15" s="474"/>
    </row>
    <row r="16" spans="1:15" ht="13" customHeight="1" x14ac:dyDescent="0.25">
      <c r="A16" s="131" t="s">
        <v>68</v>
      </c>
      <c r="B16" s="414"/>
      <c r="C16" s="577">
        <v>17</v>
      </c>
      <c r="D16" s="118">
        <v>0.10000000000000009</v>
      </c>
      <c r="E16" s="120"/>
      <c r="F16" s="577">
        <v>7</v>
      </c>
      <c r="G16" s="118">
        <v>0.10000000000000053</v>
      </c>
      <c r="H16" s="118">
        <v>142.85714285714283</v>
      </c>
      <c r="I16" s="120"/>
      <c r="J16" s="577">
        <v>8</v>
      </c>
      <c r="K16" s="118">
        <v>0</v>
      </c>
      <c r="L16" s="118">
        <v>112.5</v>
      </c>
      <c r="M16" s="75"/>
    </row>
    <row r="17" spans="1:13" ht="13" customHeight="1" x14ac:dyDescent="0.25">
      <c r="A17" s="102" t="s">
        <v>181</v>
      </c>
      <c r="B17" s="414"/>
      <c r="C17" s="98">
        <v>702</v>
      </c>
      <c r="D17" s="99">
        <v>6.3</v>
      </c>
      <c r="E17" s="101"/>
      <c r="F17" s="98">
        <v>546</v>
      </c>
      <c r="G17" s="99">
        <v>6.4</v>
      </c>
      <c r="H17" s="99">
        <v>28.57142857142858</v>
      </c>
      <c r="I17" s="101"/>
      <c r="J17" s="98">
        <v>428</v>
      </c>
      <c r="K17" s="99">
        <v>5</v>
      </c>
      <c r="L17" s="99">
        <v>64.018691588785032</v>
      </c>
      <c r="M17" s="101"/>
    </row>
    <row r="18" spans="1:13" s="317" customFormat="1" ht="13" customHeight="1" thickBot="1" x14ac:dyDescent="0.3">
      <c r="A18" s="239" t="s">
        <v>70</v>
      </c>
      <c r="B18" s="420"/>
      <c r="C18" s="535">
        <v>34.278999999999996</v>
      </c>
      <c r="D18" s="578"/>
      <c r="E18" s="578"/>
      <c r="F18" s="535">
        <v>212</v>
      </c>
      <c r="G18" s="579"/>
      <c r="H18" s="241">
        <v>-83.830660377358484</v>
      </c>
      <c r="I18" s="579"/>
      <c r="J18" s="153">
        <v>212</v>
      </c>
      <c r="K18" s="580"/>
      <c r="L18" s="241">
        <v>-83.830660377358484</v>
      </c>
      <c r="M18" s="154"/>
    </row>
    <row r="19" spans="1:13" ht="11.15" customHeight="1" x14ac:dyDescent="0.25">
      <c r="A19" s="318"/>
      <c r="B19" s="227"/>
      <c r="C19" s="319"/>
      <c r="D19" s="320"/>
      <c r="E19" s="320"/>
      <c r="F19" s="320"/>
      <c r="G19" s="320"/>
      <c r="H19" s="320"/>
      <c r="I19" s="320"/>
      <c r="J19" s="319"/>
      <c r="K19" s="321"/>
      <c r="L19" s="244"/>
      <c r="M19" s="421"/>
    </row>
    <row r="20" spans="1:13" ht="15" customHeight="1" x14ac:dyDescent="0.25">
      <c r="A20" s="141" t="s">
        <v>130</v>
      </c>
      <c r="B20" s="422"/>
      <c r="C20" s="383"/>
      <c r="D20" s="422"/>
      <c r="E20" s="422"/>
      <c r="F20" s="422"/>
      <c r="G20" s="422"/>
      <c r="H20" s="422"/>
      <c r="I20" s="422"/>
      <c r="J20" s="468"/>
      <c r="K20" s="337"/>
      <c r="L20" s="337"/>
      <c r="M20" s="248"/>
    </row>
    <row r="21" spans="1:13" ht="13" customHeight="1" x14ac:dyDescent="0.25">
      <c r="A21" s="423" t="s">
        <v>131</v>
      </c>
      <c r="B21" s="261"/>
      <c r="C21" s="98">
        <v>567</v>
      </c>
      <c r="D21" s="160"/>
      <c r="E21" s="160"/>
      <c r="F21" s="98">
        <v>558</v>
      </c>
      <c r="G21" s="160"/>
      <c r="H21" s="236">
        <v>1.6129032258064502</v>
      </c>
      <c r="I21" s="468"/>
      <c r="J21" s="68"/>
      <c r="K21" s="68"/>
      <c r="L21" s="68"/>
      <c r="M21" s="338"/>
    </row>
    <row r="22" spans="1:13" ht="13" customHeight="1" x14ac:dyDescent="0.25">
      <c r="A22" s="155" t="s">
        <v>132</v>
      </c>
      <c r="B22" s="257"/>
      <c r="C22" s="28"/>
      <c r="D22" s="154"/>
      <c r="E22" s="154"/>
      <c r="F22" s="28"/>
      <c r="G22" s="154"/>
      <c r="H22" s="425"/>
      <c r="I22" s="468"/>
      <c r="J22" s="68"/>
      <c r="K22" s="68"/>
      <c r="L22" s="68"/>
      <c r="M22" s="154"/>
    </row>
    <row r="23" spans="1:13" x14ac:dyDescent="0.25">
      <c r="A23" s="333" t="s">
        <v>182</v>
      </c>
      <c r="B23" s="257"/>
      <c r="C23" s="98">
        <v>1</v>
      </c>
      <c r="D23" s="160"/>
      <c r="E23" s="160"/>
      <c r="F23" s="98">
        <v>7</v>
      </c>
      <c r="G23" s="160"/>
      <c r="H23" s="236">
        <v>-85.714285714285722</v>
      </c>
      <c r="I23" s="468"/>
      <c r="J23" s="68"/>
      <c r="K23" s="68"/>
      <c r="L23" s="68"/>
      <c r="M23" s="154"/>
    </row>
    <row r="24" spans="1:13" x14ac:dyDescent="0.25">
      <c r="A24" s="336" t="s">
        <v>119</v>
      </c>
      <c r="B24" s="257"/>
      <c r="C24" s="28">
        <v>9</v>
      </c>
      <c r="D24" s="154"/>
      <c r="E24" s="154"/>
      <c r="F24" s="28">
        <v>13</v>
      </c>
      <c r="G24" s="330"/>
      <c r="H24" s="125">
        <v>-30.76923076923077</v>
      </c>
      <c r="I24" s="468"/>
      <c r="J24" s="68"/>
      <c r="K24" s="68"/>
      <c r="L24" s="68"/>
      <c r="M24" s="154"/>
    </row>
    <row r="25" spans="1:13" x14ac:dyDescent="0.25">
      <c r="A25" s="333" t="s">
        <v>120</v>
      </c>
      <c r="B25" s="257"/>
      <c r="C25" s="98">
        <v>9</v>
      </c>
      <c r="D25" s="160"/>
      <c r="E25" s="160"/>
      <c r="F25" s="98">
        <v>13</v>
      </c>
      <c r="G25" s="160"/>
      <c r="H25" s="236">
        <v>-30.76923076923077</v>
      </c>
      <c r="I25" s="468"/>
      <c r="J25" s="68"/>
      <c r="K25" s="68"/>
      <c r="L25" s="68"/>
      <c r="M25" s="101"/>
    </row>
    <row r="26" spans="1:13" ht="13" customHeight="1" x14ac:dyDescent="0.25">
      <c r="A26" s="155"/>
      <c r="B26" s="257"/>
      <c r="C26" s="428"/>
      <c r="D26" s="429"/>
      <c r="E26" s="429"/>
      <c r="F26" s="428"/>
      <c r="G26" s="337"/>
      <c r="H26" s="101"/>
      <c r="I26" s="468"/>
      <c r="J26" s="68"/>
      <c r="K26" s="68"/>
      <c r="L26" s="68"/>
      <c r="M26" s="101"/>
    </row>
    <row r="27" spans="1:13" ht="13" customHeight="1" x14ac:dyDescent="0.25">
      <c r="A27" s="238" t="s">
        <v>133</v>
      </c>
      <c r="B27" s="257"/>
      <c r="C27" s="98">
        <v>563.71058225900003</v>
      </c>
      <c r="D27" s="160"/>
      <c r="E27" s="160"/>
      <c r="F27" s="98">
        <v>515.55694141000004</v>
      </c>
      <c r="G27" s="431"/>
      <c r="H27" s="99">
        <v>9.3401207473425387</v>
      </c>
      <c r="I27" s="468"/>
      <c r="J27" s="68"/>
      <c r="K27" s="68"/>
      <c r="L27" s="68"/>
      <c r="M27" s="101"/>
    </row>
    <row r="28" spans="1:13" ht="13" customHeight="1" x14ac:dyDescent="0.25">
      <c r="A28" s="155"/>
      <c r="B28" s="257"/>
      <c r="C28" s="28"/>
      <c r="D28" s="337"/>
      <c r="E28" s="337"/>
      <c r="F28" s="28"/>
      <c r="G28" s="337"/>
      <c r="H28" s="101"/>
      <c r="I28" s="468"/>
      <c r="J28" s="68"/>
      <c r="K28" s="68"/>
      <c r="L28" s="68"/>
      <c r="M28" s="101"/>
    </row>
    <row r="29" spans="1:13" ht="13" customHeight="1" x14ac:dyDescent="0.25">
      <c r="A29" s="340" t="s">
        <v>134</v>
      </c>
      <c r="B29" s="261"/>
      <c r="C29" s="341"/>
      <c r="D29" s="337"/>
      <c r="E29" s="337"/>
      <c r="F29" s="341"/>
      <c r="G29" s="337"/>
      <c r="H29" s="154"/>
      <c r="I29" s="337"/>
      <c r="J29" s="68"/>
      <c r="K29" s="68"/>
      <c r="L29" s="68"/>
      <c r="M29" s="154"/>
    </row>
    <row r="30" spans="1:13" ht="13" customHeight="1" x14ac:dyDescent="0.25">
      <c r="A30" s="96" t="s">
        <v>122</v>
      </c>
      <c r="B30" s="261"/>
      <c r="C30" s="254">
        <v>6338.775037989436</v>
      </c>
      <c r="D30" s="432"/>
      <c r="E30" s="432"/>
      <c r="F30" s="254">
        <v>5139.8020974736974</v>
      </c>
      <c r="G30" s="431"/>
      <c r="H30" s="99">
        <v>23.327219954734346</v>
      </c>
      <c r="I30" s="337"/>
      <c r="J30" s="68"/>
      <c r="K30" s="68"/>
      <c r="L30" s="68"/>
      <c r="M30" s="101"/>
    </row>
    <row r="31" spans="1:13" ht="13" customHeight="1" x14ac:dyDescent="0.25">
      <c r="A31" s="336" t="s">
        <v>135</v>
      </c>
      <c r="C31" s="251">
        <v>338.40596627399759</v>
      </c>
      <c r="D31" s="429"/>
      <c r="E31" s="429"/>
      <c r="F31" s="251">
        <v>312.34885244228434</v>
      </c>
      <c r="G31" s="337"/>
      <c r="H31" s="101">
        <v>8.3423113701139862</v>
      </c>
      <c r="I31" s="337"/>
      <c r="J31" s="68"/>
      <c r="K31" s="68"/>
      <c r="L31" s="68"/>
      <c r="M31" s="75"/>
    </row>
    <row r="32" spans="1:13" ht="13" customHeight="1" thickBot="1" x14ac:dyDescent="0.3">
      <c r="A32" s="342" t="s">
        <v>136</v>
      </c>
      <c r="B32" s="435"/>
      <c r="C32" s="343">
        <v>18.731274474212761</v>
      </c>
      <c r="D32" s="436"/>
      <c r="E32" s="436"/>
      <c r="F32" s="343">
        <v>16.455325695244639</v>
      </c>
      <c r="G32" s="437"/>
      <c r="H32" s="134">
        <v>13.831077069631249</v>
      </c>
      <c r="I32" s="337"/>
      <c r="J32" s="68"/>
      <c r="K32" s="68"/>
      <c r="L32" s="68"/>
      <c r="M32" s="75"/>
    </row>
    <row r="33" spans="1:16" ht="11.15" customHeight="1" x14ac:dyDescent="0.25">
      <c r="A33" s="438"/>
      <c r="B33" s="406"/>
      <c r="C33" s="439"/>
      <c r="D33" s="439"/>
      <c r="E33" s="439"/>
      <c r="F33" s="439"/>
      <c r="G33" s="439"/>
      <c r="H33" s="439"/>
      <c r="I33" s="439"/>
      <c r="J33" s="439"/>
      <c r="K33" s="439"/>
      <c r="L33" s="439"/>
      <c r="M33" s="406"/>
    </row>
    <row r="34" spans="1:16" ht="11.15" customHeight="1" x14ac:dyDescent="0.25">
      <c r="A34" s="606" t="s">
        <v>184</v>
      </c>
      <c r="B34" s="606"/>
      <c r="C34" s="606"/>
      <c r="D34" s="606"/>
      <c r="E34" s="606"/>
      <c r="F34" s="606"/>
      <c r="G34" s="606"/>
      <c r="H34" s="606"/>
      <c r="I34" s="606"/>
      <c r="J34" s="606"/>
      <c r="K34" s="606"/>
      <c r="L34" s="606"/>
      <c r="M34" s="606"/>
      <c r="N34" s="606"/>
      <c r="O34" s="606"/>
      <c r="P34" s="606"/>
    </row>
    <row r="35" spans="1:16" ht="11.15" customHeight="1" x14ac:dyDescent="0.25">
      <c r="A35" s="610" t="s">
        <v>137</v>
      </c>
      <c r="B35" s="610"/>
      <c r="C35" s="610"/>
      <c r="D35" s="610"/>
      <c r="E35" s="610"/>
      <c r="F35" s="610"/>
      <c r="G35" s="610"/>
      <c r="H35" s="610"/>
      <c r="I35" s="610"/>
      <c r="J35" s="610"/>
      <c r="K35" s="610"/>
      <c r="L35" s="610"/>
      <c r="M35" s="440"/>
    </row>
    <row r="36" spans="1:16" ht="11.15" customHeight="1" x14ac:dyDescent="0.25">
      <c r="A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440"/>
    </row>
  </sheetData>
  <mergeCells count="8">
    <mergeCell ref="A34:P34"/>
    <mergeCell ref="A35:L35"/>
    <mergeCell ref="A1:M1"/>
    <mergeCell ref="A2:M2"/>
    <mergeCell ref="A3:M3"/>
    <mergeCell ref="C5:L5"/>
    <mergeCell ref="F6:H6"/>
    <mergeCell ref="J6:L6"/>
  </mergeCells>
  <pageMargins left="0.19685039370078741" right="0.31496062992125984" top="0.78740157480314965" bottom="0.23622047244094491" header="0" footer="0"/>
  <pageSetup scale="9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Q Ajustes</vt:lpstr>
      <vt:lpstr>YTD Ajustes</vt:lpstr>
      <vt:lpstr>Orgánico</vt:lpstr>
      <vt:lpstr>Consolidado Resultados</vt:lpstr>
      <vt:lpstr> Consolidado Balance</vt:lpstr>
      <vt:lpstr>Div Proximidad</vt:lpstr>
      <vt:lpstr>Div Salud</vt:lpstr>
      <vt:lpstr>FEMCO Combustibles</vt:lpstr>
      <vt:lpstr>OXXO Gas</vt:lpstr>
      <vt:lpstr>OXXO Gas Acumulado</vt:lpstr>
      <vt:lpstr>Logistica &amp; Distribución</vt:lpstr>
      <vt:lpstr>Coca-Cola FEMSA</vt:lpstr>
      <vt:lpstr>Otros indicadores</vt:lpstr>
      <vt:lpstr>' Consolidado Balance'!Print_Area</vt:lpstr>
      <vt:lpstr>'Coca-Cola FEMSA'!Print_Area</vt:lpstr>
      <vt:lpstr>'Consolidado Resultados'!Print_Area</vt:lpstr>
      <vt:lpstr>'Div Proximidad'!Print_Area</vt:lpstr>
      <vt:lpstr>'Div Salud'!Print_Area</vt:lpstr>
      <vt:lpstr>'FEMCO Combustibles'!Print_Area</vt:lpstr>
      <vt:lpstr>'Logistica &amp; Distribución'!Print_Area</vt:lpstr>
      <vt:lpstr>Orgánico!Print_Area</vt:lpstr>
      <vt:lpstr>'Otros indicadores'!Print_Area</vt:lpstr>
      <vt:lpstr>'OXXO Gas'!Print_Area</vt:lpstr>
      <vt:lpstr>'OXXO Gas Acumulado'!Print_Area</vt:lpstr>
      <vt:lpstr>'Q Ajustes'!Print_Area</vt:lpstr>
      <vt:lpstr>'YTD Ajustes'!Print_Area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Valenzuela Montes Ivonne</dc:creator>
  <cp:lastModifiedBy>Manero Martínez Jose Enrique</cp:lastModifiedBy>
  <cp:lastPrinted>2019-02-25T22:28:48Z</cp:lastPrinted>
  <dcterms:created xsi:type="dcterms:W3CDTF">2018-07-21T01:46:58Z</dcterms:created>
  <dcterms:modified xsi:type="dcterms:W3CDTF">2022-02-25T22:53:18Z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