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customProperty2.bin" ContentType="application/vnd.openxmlformats-officedocument.spreadsheetml.customProperty"/>
  <Override PartName="/xl/drawings/drawing5.xml" ContentType="application/vnd.openxmlformats-officedocument.drawing+xml"/>
  <Override PartName="/xl/customProperty3.bin" ContentType="application/vnd.openxmlformats-officedocument.spreadsheetml.customProperty"/>
  <Override PartName="/xl/drawings/drawing6.xml" ContentType="application/vnd.openxmlformats-officedocument.drawing+xml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ustomProperty4.bin" ContentType="application/vnd.openxmlformats-officedocument.spreadsheetml.customProperty"/>
  <Override PartName="/xl/drawings/drawing7.xml" ContentType="application/vnd.openxmlformats-officedocument.drawing+xml"/>
  <Override PartName="/xl/drawings/drawing8.xml" ContentType="application/vnd.openxmlformats-officedocument.drawing+xml"/>
  <Override PartName="/xl/customProperty5.bin" ContentType="application/vnd.openxmlformats-officedocument.spreadsheetml.customProperty"/>
  <Override PartName="/xl/drawings/drawing9.xml" ContentType="application/vnd.openxmlformats-officedocument.drawing+xml"/>
  <Override PartName="/xl/embeddings/oleObject6.bin" ContentType="application/vnd.openxmlformats-officedocument.oleObject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\\shpfem01.csc.fmx\RI\Trimestres FEMSA\2020\10 Octubre\Documentos Finales\"/>
    </mc:Choice>
  </mc:AlternateContent>
  <xr:revisionPtr revIDLastSave="0" documentId="13_ncr:1_{60506255-7477-4A01-9CBF-3FA77593E58B}" xr6:coauthVersionLast="45" xr6:coauthVersionMax="45" xr10:uidLastSave="{00000000-0000-0000-0000-000000000000}"/>
  <bookViews>
    <workbookView xWindow="1350" yWindow="-16320" windowWidth="29040" windowHeight="15840" tabRatio="880" xr2:uid="{00000000-000D-0000-FFFF-FFFF00000000}"/>
  </bookViews>
  <sheets>
    <sheet name=" Consolidado Balance" sheetId="17" r:id="rId1"/>
    <sheet name="Q Ajustes" sheetId="13" state="hidden" r:id="rId2"/>
    <sheet name="YTD Ajustes" sheetId="3" state="hidden" r:id="rId3"/>
    <sheet name="Orgánico" sheetId="4" state="hidden" r:id="rId4"/>
    <sheet name="Consolidado Resultados" sheetId="14" r:id="rId5"/>
    <sheet name="FEMCO Proximidad" sheetId="16" r:id="rId6"/>
    <sheet name="FEMCO Salud" sheetId="11" r:id="rId7"/>
    <sheet name="FEMCO Combustibles" sheetId="12" r:id="rId8"/>
    <sheet name="Coca-Cola FEMSA" sheetId="5" r:id="rId9"/>
    <sheet name="Otros indicadores" sheetId="8" r:id="rId10"/>
  </sheets>
  <definedNames>
    <definedName name="ebitdaprom" localSheetId="8">#REF!,#REF!,#REF!,#REF!,#REF!,#REF!</definedName>
    <definedName name="ebitdaprom" localSheetId="7">#REF!,#REF!,#REF!,#REF!,#REF!,#REF!</definedName>
    <definedName name="ebitdaprom" localSheetId="5">#REF!,#REF!,#REF!,#REF!,#REF!,#REF!</definedName>
    <definedName name="ebitdaprom" localSheetId="6">#REF!,#REF!,#REF!,#REF!,#REF!,#REF!</definedName>
    <definedName name="ebitdaprom" localSheetId="3">#REF!,#REF!,#REF!,#REF!,#REF!,#REF!</definedName>
    <definedName name="ebitdaprom" localSheetId="9">#REF!,#REF!,#REF!,#REF!,#REF!,#REF!</definedName>
    <definedName name="ebitdaprom" localSheetId="2">#REF!,#REF!,#REF!,#REF!,#REF!,#REF!</definedName>
    <definedName name="_xlnm.Print_Area" localSheetId="0">' Consolidado Balance'!$A$1:$H$56</definedName>
    <definedName name="_xlnm.Print_Area" localSheetId="8">'Coca-Cola FEMSA'!$A$1:$M$26</definedName>
    <definedName name="_xlnm.Print_Area" localSheetId="4">'Consolidado Resultados'!$A$1:$O$41</definedName>
    <definedName name="_xlnm.Print_Area" localSheetId="7">'FEMCO Combustibles'!$A$1:$M$33</definedName>
    <definedName name="_xlnm.Print_Area" localSheetId="5">'FEMCO Proximidad'!$A$1:$M$35</definedName>
    <definedName name="_xlnm.Print_Area" localSheetId="6">'FEMCO Salud'!$A$1:$N$35</definedName>
    <definedName name="_xlnm.Print_Area" localSheetId="3">Orgánico!$A$1:$N$20</definedName>
    <definedName name="_xlnm.Print_Area" localSheetId="9">'Otros indicadores'!$A$1:$J$14</definedName>
    <definedName name="_xlnm.Print_Area" localSheetId="1">'Q Ajustes'!$A$1:$F$59</definedName>
    <definedName name="_xlnm.Print_Area" localSheetId="2">'YTD Ajustes'!$A$1:$F$59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8" l="1"/>
  <c r="G8" i="8"/>
  <c r="G9" i="8"/>
  <c r="G7" i="8"/>
  <c r="G10" i="8"/>
  <c r="G11" i="8"/>
  <c r="D21" i="3" l="1"/>
  <c r="D25" i="3" s="1"/>
  <c r="D29" i="3" l="1"/>
  <c r="D31" i="3" s="1"/>
  <c r="D32" i="3" s="1"/>
  <c r="E3" i="4" l="1"/>
  <c r="E4" i="4" s="1"/>
  <c r="K27" i="4"/>
  <c r="K24" i="4"/>
  <c r="K21" i="4"/>
  <c r="E21" i="4"/>
  <c r="K28" i="4" l="1"/>
  <c r="K25" i="4"/>
  <c r="K22" i="4"/>
  <c r="E6" i="4" l="1"/>
  <c r="E7" i="4" s="1"/>
  <c r="E27" i="4"/>
  <c r="E24" i="4"/>
  <c r="J11" i="8" l="1"/>
  <c r="J12" i="8"/>
  <c r="J10" i="8"/>
  <c r="J9" i="8"/>
  <c r="J8" i="8"/>
  <c r="J7" i="8"/>
  <c r="E28" i="4"/>
  <c r="E22" i="4"/>
  <c r="E25" i="4"/>
  <c r="D52" i="3" l="1"/>
  <c r="E58" i="3"/>
  <c r="E52" i="3"/>
  <c r="C52" i="3"/>
  <c r="E30" i="3"/>
  <c r="E58" i="13"/>
  <c r="E52" i="13"/>
  <c r="C52" i="13"/>
  <c r="E30" i="13"/>
  <c r="K9" i="4" l="1"/>
  <c r="K10" i="4" s="1"/>
  <c r="K6" i="4"/>
  <c r="K7" i="4" s="1"/>
  <c r="K3" i="4"/>
  <c r="K4" i="4" s="1"/>
  <c r="E9" i="4"/>
  <c r="E10" i="4" s="1"/>
  <c r="C1" i="4" l="1"/>
  <c r="C39" i="4" l="1"/>
  <c r="I39" i="4"/>
  <c r="J39" i="4"/>
  <c r="K39" i="4"/>
  <c r="E39" i="4" l="1"/>
  <c r="D39" i="4"/>
  <c r="C3" i="4" l="1"/>
  <c r="I3" i="4"/>
  <c r="M3" i="4" l="1"/>
  <c r="I4" i="4"/>
  <c r="M4" i="4" s="1"/>
  <c r="C4" i="4"/>
  <c r="G3" i="4"/>
  <c r="E20" i="13" l="1"/>
  <c r="E28" i="13"/>
  <c r="E13" i="13"/>
  <c r="E10" i="13"/>
  <c r="E12" i="13"/>
  <c r="E22" i="13"/>
  <c r="E23" i="13"/>
  <c r="E24" i="13"/>
  <c r="E18" i="13"/>
  <c r="E14" i="13"/>
  <c r="E33" i="13"/>
  <c r="E55" i="13" l="1"/>
  <c r="C21" i="13"/>
  <c r="E19" i="13"/>
  <c r="E57" i="13"/>
  <c r="C16" i="13"/>
  <c r="E16" i="13" s="1"/>
  <c r="E15" i="13"/>
  <c r="F28" i="13"/>
  <c r="E27" i="13"/>
  <c r="F18" i="13"/>
  <c r="E9" i="13"/>
  <c r="C11" i="13"/>
  <c r="E11" i="13" l="1"/>
  <c r="C27" i="4"/>
  <c r="C17" i="13"/>
  <c r="C25" i="13"/>
  <c r="E25" i="13" s="1"/>
  <c r="E21" i="13"/>
  <c r="G27" i="4" l="1"/>
  <c r="C28" i="4"/>
  <c r="G28" i="4" s="1"/>
  <c r="C54" i="13"/>
  <c r="C26" i="13"/>
  <c r="E17" i="13"/>
  <c r="C21" i="4"/>
  <c r="C29" i="13" l="1"/>
  <c r="C31" i="13" s="1"/>
  <c r="C32" i="13" s="1"/>
  <c r="E32" i="13" s="1"/>
  <c r="C34" i="13"/>
  <c r="E54" i="13"/>
  <c r="C56" i="13"/>
  <c r="E56" i="13" s="1"/>
  <c r="G21" i="4"/>
  <c r="C22" i="4"/>
  <c r="G22" i="4" s="1"/>
  <c r="E26" i="13"/>
  <c r="E20" i="3"/>
  <c r="E10" i="3"/>
  <c r="E23" i="3"/>
  <c r="E18" i="3"/>
  <c r="E27" i="3"/>
  <c r="E13" i="3"/>
  <c r="E14" i="3"/>
  <c r="E22" i="3"/>
  <c r="E12" i="3"/>
  <c r="E24" i="3"/>
  <c r="E28" i="3"/>
  <c r="E33" i="3"/>
  <c r="I12" i="4" l="1"/>
  <c r="I6" i="4"/>
  <c r="E12" i="4"/>
  <c r="E13" i="4" s="1"/>
  <c r="C16" i="3"/>
  <c r="E16" i="3" s="1"/>
  <c r="E15" i="3"/>
  <c r="C6" i="4"/>
  <c r="F28" i="3"/>
  <c r="E19" i="3"/>
  <c r="C21" i="3"/>
  <c r="K12" i="4"/>
  <c r="K13" i="4" s="1"/>
  <c r="I9" i="4"/>
  <c r="E55" i="3"/>
  <c r="E29" i="13"/>
  <c r="F26" i="13"/>
  <c r="E57" i="3"/>
  <c r="E9" i="3"/>
  <c r="C11" i="3"/>
  <c r="E31" i="13" l="1"/>
  <c r="C24" i="4"/>
  <c r="I10" i="4"/>
  <c r="M10" i="4" s="1"/>
  <c r="M9" i="4"/>
  <c r="M6" i="4"/>
  <c r="I7" i="4"/>
  <c r="M7" i="4" s="1"/>
  <c r="I21" i="4"/>
  <c r="K18" i="4"/>
  <c r="K19" i="4" s="1"/>
  <c r="C9" i="4"/>
  <c r="I27" i="4"/>
  <c r="C25" i="3"/>
  <c r="E25" i="3" s="1"/>
  <c r="E21" i="3"/>
  <c r="M12" i="4"/>
  <c r="I13" i="4"/>
  <c r="M13" i="4" s="1"/>
  <c r="G6" i="4"/>
  <c r="C7" i="4"/>
  <c r="F18" i="3"/>
  <c r="E18" i="4"/>
  <c r="E19" i="4" s="1"/>
  <c r="I18" i="4"/>
  <c r="C17" i="3"/>
  <c r="E11" i="3"/>
  <c r="C12" i="4"/>
  <c r="C15" i="4" l="1"/>
  <c r="I15" i="4"/>
  <c r="M21" i="4"/>
  <c r="I22" i="4"/>
  <c r="M22" i="4" s="1"/>
  <c r="K15" i="4"/>
  <c r="K16" i="4" s="1"/>
  <c r="E17" i="3"/>
  <c r="C54" i="3"/>
  <c r="C26" i="3"/>
  <c r="I19" i="4"/>
  <c r="M19" i="4" s="1"/>
  <c r="M18" i="4"/>
  <c r="C10" i="4"/>
  <c r="G9" i="4"/>
  <c r="C18" i="4"/>
  <c r="G24" i="4"/>
  <c r="C25" i="4"/>
  <c r="G25" i="4" s="1"/>
  <c r="M27" i="4"/>
  <c r="I28" i="4"/>
  <c r="M28" i="4" s="1"/>
  <c r="E15" i="4"/>
  <c r="E16" i="4" s="1"/>
  <c r="G12" i="4"/>
  <c r="C13" i="4"/>
  <c r="G13" i="4" s="1"/>
  <c r="C34" i="3" l="1"/>
  <c r="C29" i="3"/>
  <c r="E26" i="3"/>
  <c r="E54" i="3"/>
  <c r="C56" i="3"/>
  <c r="E56" i="3" s="1"/>
  <c r="M15" i="4"/>
  <c r="I16" i="4"/>
  <c r="M16" i="4" s="1"/>
  <c r="G18" i="4"/>
  <c r="C19" i="4"/>
  <c r="G19" i="4" s="1"/>
  <c r="C16" i="4"/>
  <c r="G16" i="4" s="1"/>
  <c r="G15" i="4"/>
  <c r="F26" i="3" l="1"/>
  <c r="I24" i="4"/>
  <c r="E29" i="3"/>
  <c r="C31" i="3"/>
  <c r="C32" i="3" s="1"/>
  <c r="E32" i="3" s="1"/>
  <c r="E31" i="3" l="1"/>
  <c r="M24" i="4"/>
  <c r="I25" i="4"/>
  <c r="M25" i="4" s="1"/>
</calcChain>
</file>

<file path=xl/sharedStrings.xml><?xml version="1.0" encoding="utf-8"?>
<sst xmlns="http://schemas.openxmlformats.org/spreadsheetml/2006/main" count="377" uniqueCount="200">
  <si>
    <t>FEMSA</t>
  </si>
  <si>
    <t>Balance General Consolidado</t>
  </si>
  <si>
    <t>Millones de pesos</t>
  </si>
  <si>
    <t>ACTIVOS</t>
  </si>
  <si>
    <t>% Inc.</t>
  </si>
  <si>
    <t>Efectivo y valores de realización inmediata</t>
  </si>
  <si>
    <t>Inversiones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</si>
  <si>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</si>
  <si>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</si>
  <si>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</si>
  <si>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</si>
  <si>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</si>
  <si>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</si>
  <si>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r>
      <t>Activos intangibles</t>
    </r>
    <r>
      <rPr>
        <vertAlign val="superscript"/>
        <sz val="8"/>
        <color indexed="8"/>
        <rFont val="Calibri"/>
        <family val="2"/>
        <scheme val="minor"/>
      </rPr>
      <t>(1)</t>
    </r>
  </si>
  <si>
    <t>Otros activos</t>
  </si>
  <si>
    <t>TOTAL ACTIVOS</t>
  </si>
  <si>
    <t>PASIVOS Y CAPITAL CONTABLE</t>
  </si>
  <si>
    <t>Préstamos bancarios C.P.</t>
  </si>
  <si>
    <t>Intereses por pagar</t>
  </si>
  <si>
    <t>Pasivo de operación</t>
  </si>
  <si>
    <t>Total pasivo circulante</t>
  </si>
  <si>
    <r>
      <t>Deuda a largo plazo</t>
    </r>
    <r>
      <rPr>
        <vertAlign val="superscript"/>
        <sz val="8"/>
        <color indexed="8"/>
        <rFont val="Calibri"/>
        <family val="2"/>
        <scheme val="minor"/>
      </rPr>
      <t>(2)</t>
    </r>
  </si>
  <si>
    <t xml:space="preserve">Obligaciones laborales </t>
  </si>
  <si>
    <t>Otros pasivos</t>
  </si>
  <si>
    <t>Total pasivos</t>
  </si>
  <si>
    <t>Total capital contable</t>
  </si>
  <si>
    <t>TOTAL PASIVO Y CAPITAL CONTABLE</t>
  </si>
  <si>
    <t>% del Total</t>
  </si>
  <si>
    <t>Tasa Promedio</t>
  </si>
  <si>
    <t>Contratado en:</t>
  </si>
  <si>
    <t>Pesos mexicanos</t>
  </si>
  <si>
    <t>Dólares</t>
  </si>
  <si>
    <t>Euros</t>
  </si>
  <si>
    <t>Pesos Colombianos</t>
  </si>
  <si>
    <t>Pesos Argentinos</t>
  </si>
  <si>
    <t xml:space="preserve">Reales </t>
  </si>
  <si>
    <t>Pesos Chilenos</t>
  </si>
  <si>
    <t>Deuda total</t>
  </si>
  <si>
    <t>VENCIMIENTOS DE LA DEUDA</t>
  </si>
  <si>
    <t>% de la Deuda total</t>
  </si>
  <si>
    <t>Estado de Resultados Consolidado</t>
  </si>
  <si>
    <t>Millones de Pesos</t>
  </si>
  <si>
    <t>% Integral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</si>
  <si>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</si>
  <si>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Ingresos totales</t>
  </si>
  <si>
    <t>Costo de ventas</t>
  </si>
  <si>
    <t>Utilidad bruta</t>
  </si>
  <si>
    <t>Gastos de administración</t>
  </si>
  <si>
    <t>Gastos de venta</t>
  </si>
  <si>
    <t>Método de participación operativo Ganancia (Pérdida)</t>
  </si>
  <si>
    <t>Otros gastos (productos) operativos</t>
  </si>
  <si>
    <r>
      <t xml:space="preserve">Otros gastos (productos) operativos, neto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</si>
  <si>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Utilidad de operación </t>
    </r>
    <r>
      <rPr>
        <vertAlign val="superscript"/>
        <sz val="8"/>
        <color indexed="8"/>
        <rFont val="Calibri"/>
        <family val="2"/>
        <scheme val="minor"/>
      </rPr>
      <t>(2)</t>
    </r>
  </si>
  <si>
    <t xml:space="preserve">Otros gastos (productos) no operativos </t>
  </si>
  <si>
    <t>Gasto financiero</t>
  </si>
  <si>
    <t>Producto financiero</t>
  </si>
  <si>
    <t>Gasto financiero, neto</t>
  </si>
  <si>
    <t>Pérdida / (Ganancia) por fluctuación cambiaria</t>
  </si>
  <si>
    <t>Otros gastos (productos) financieros, neto</t>
  </si>
  <si>
    <t>Gastos de Financiamiento, neto</t>
  </si>
  <si>
    <t>ISR</t>
  </si>
  <si>
    <r>
      <t xml:space="preserve">Participación en los resultados de Asociadas </t>
    </r>
    <r>
      <rPr>
        <vertAlign val="superscript"/>
        <sz val="8"/>
        <color indexed="8"/>
        <rFont val="Calibri"/>
        <family val="2"/>
        <scheme val="minor"/>
      </rPr>
      <t>(3)</t>
    </r>
  </si>
  <si>
    <t>Utilidad neta consolidada</t>
  </si>
  <si>
    <t>Participación controladora</t>
  </si>
  <si>
    <t>Participación no controladora</t>
  </si>
  <si>
    <t>Flujo Bruto de Operación y CAPEX</t>
  </si>
  <si>
    <t>Utilidad de operación</t>
  </si>
  <si>
    <t>Depreciación</t>
  </si>
  <si>
    <t>Amortización y otras partidas virtuales</t>
  </si>
  <si>
    <t>Flujo Bruto de Operación</t>
  </si>
  <si>
    <t>Inversión en activo fijo</t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</si>
  <si>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Utilidad de operación = Utilidad bruta - Gastos de administración y venta  - Otros gastos (Productos) operativos, neto.</t>
    </r>
  </si>
  <si>
    <t>Millions of Pesos</t>
  </si>
  <si>
    <t>Ajustes</t>
  </si>
  <si>
    <t>Ingresos Totales</t>
  </si>
  <si>
    <t>Otros gastos (productos) operativos, neto</t>
  </si>
  <si>
    <t xml:space="preserve">      Gasto financiero</t>
  </si>
  <si>
    <t xml:space="preserve">      Producto financiero</t>
  </si>
  <si>
    <t xml:space="preserve">  Gasto financiero, neto</t>
  </si>
  <si>
    <t xml:space="preserve">  (Ganancia) Pérdida por fluctuación cambiaria</t>
  </si>
  <si>
    <t xml:space="preserve">  (Ganancia) / Pérdida por posición monetaria</t>
  </si>
  <si>
    <r>
      <t xml:space="preserve">  (Ganancia) / Pérdida en instrumentos financieros derivados</t>
    </r>
    <r>
      <rPr>
        <vertAlign val="superscript"/>
        <sz val="11"/>
        <color indexed="8"/>
        <rFont val="Arial Narrow"/>
        <family val="2"/>
      </rPr>
      <t>(3)</t>
    </r>
  </si>
  <si>
    <t>Resultado integral de financiamiento</t>
  </si>
  <si>
    <t xml:space="preserve">Utilidad neta antes de impuesto a la utilidad </t>
  </si>
  <si>
    <t>Participación en los resultados de Heineken</t>
  </si>
  <si>
    <t>FLUJO BRUTO OPERACIÓN y CAPEX</t>
  </si>
  <si>
    <t>Indicador de operación FEMSA</t>
  </si>
  <si>
    <t>Ingresos Totales FEMSA</t>
  </si>
  <si>
    <t>Ingresos Totales Organicos FEMSA</t>
  </si>
  <si>
    <t>Utilidad de operación FEMSA</t>
  </si>
  <si>
    <t>Utilidad de operación Organica FEMSA</t>
  </si>
  <si>
    <t>Flujo Bruto de Operación FEMSA</t>
  </si>
  <si>
    <t>Flujo Bruto de Operación Organico FEMSA</t>
  </si>
  <si>
    <t>VENTAS</t>
  </si>
  <si>
    <t>UT. OP</t>
  </si>
  <si>
    <t>EBITDA</t>
  </si>
  <si>
    <t>Coca-Cola FEMSA</t>
  </si>
  <si>
    <t>Resultados de Operación</t>
  </si>
  <si>
    <t>Acumulado a:</t>
  </si>
  <si>
    <t xml:space="preserve">Utilidad de operación </t>
  </si>
  <si>
    <t>Flujo bruto de operación</t>
  </si>
  <si>
    <t>Volumen de ventas</t>
  </si>
  <si>
    <t>(Millones de cajas unidad)</t>
  </si>
  <si>
    <t>México y Centro América</t>
  </si>
  <si>
    <t>Sudamérica</t>
  </si>
  <si>
    <t>Brasil</t>
  </si>
  <si>
    <t xml:space="preserve">Total </t>
  </si>
  <si>
    <t>México</t>
  </si>
  <si>
    <t>Colombia</t>
  </si>
  <si>
    <t>Argentina</t>
  </si>
  <si>
    <t>Información Macroeconómica</t>
  </si>
  <si>
    <t>Inflación</t>
  </si>
  <si>
    <t>Tipo de Cambio al Final del Período</t>
  </si>
  <si>
    <t>Por USD</t>
  </si>
  <si>
    <t>Por Peso</t>
  </si>
  <si>
    <t>Chile</t>
  </si>
  <si>
    <t xml:space="preserve">Zona Euro 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</si>
  <si>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12M = últimos doce meses. </t>
    </r>
  </si>
  <si>
    <t>Información de Tiendas OXXO</t>
  </si>
  <si>
    <t>Tiendas totales</t>
  </si>
  <si>
    <t>Acumulado en el año</t>
  </si>
  <si>
    <t>Últimos 12 meses</t>
  </si>
  <si>
    <r>
      <t xml:space="preserve">Mismas tiendas: </t>
    </r>
    <r>
      <rPr>
        <vertAlign val="superscript"/>
        <sz val="8"/>
        <color indexed="8"/>
        <rFont val="Calibri"/>
        <family val="2"/>
        <scheme val="minor"/>
      </rPr>
      <t>(1)</t>
    </r>
  </si>
  <si>
    <t>Ventas (miles de pesos)</t>
  </si>
  <si>
    <t>Tráfico (miles de transacciones)</t>
  </si>
  <si>
    <t>Ticket (pesos)</t>
  </si>
  <si>
    <r>
      <t>(1)</t>
    </r>
    <r>
      <rPr>
        <sz val="7"/>
        <rFont val="Calibri"/>
        <family val="2"/>
        <scheme val="minor"/>
      </rPr>
      <t xml:space="preserve"> Información promedio mensual por tienda, considerando las mismas tiendas con más de doce meses de operación. Incluye servicios y corresponsalías.</t>
    </r>
  </si>
  <si>
    <r>
      <t>FEMSA Comercio - División Salud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</si>
  <si>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t>Información de Tiendas</t>
  </si>
  <si>
    <r>
      <t xml:space="preserve">Mismas tiendas: </t>
    </r>
    <r>
      <rPr>
        <vertAlign val="superscript"/>
        <sz val="8"/>
        <rFont val="Calibri"/>
        <family val="2"/>
        <scheme val="minor"/>
      </rPr>
      <t>(2)</t>
    </r>
  </si>
  <si>
    <t>FEMSA Comercio - División Combustibles</t>
  </si>
  <si>
    <t>Información de Estaciones de Servicio de OXXO GAS</t>
  </si>
  <si>
    <t>Estaciones totales</t>
  </si>
  <si>
    <t xml:space="preserve">Estaciones nuevas: </t>
  </si>
  <si>
    <t>Volumen (millones de litros) estaciones totales</t>
  </si>
  <si>
    <r>
      <t xml:space="preserve">Mismas estaciones: </t>
    </r>
    <r>
      <rPr>
        <vertAlign val="superscript"/>
        <sz val="8"/>
        <color indexed="8"/>
        <rFont val="Calibri"/>
        <family val="2"/>
        <scheme val="minor"/>
      </rPr>
      <t>(1)</t>
    </r>
  </si>
  <si>
    <t>Volumen (miles de litros)</t>
  </si>
  <si>
    <t>Precio Promedio por lt.</t>
  </si>
  <si>
    <r>
      <t>(1)</t>
    </r>
    <r>
      <rPr>
        <sz val="7"/>
        <rFont val="Calibri"/>
        <family val="2"/>
        <scheme val="minor"/>
      </rPr>
      <t xml:space="preserve"> Información promedio mensual por estación, considerando las estaciones con más de doce meses de operación.</t>
    </r>
  </si>
  <si>
    <t>Utilidad neta de opreciones continuas</t>
  </si>
  <si>
    <t>Utilidad neta de operaciones discontinuas</t>
  </si>
  <si>
    <t>Vencimientos C.P. del pasivo L.P</t>
  </si>
  <si>
    <t>Utilidad antes de impuesto a la utilidad y de Método Participación en Asociadas</t>
  </si>
  <si>
    <t>FEMSA Comercio - División Proximidad</t>
  </si>
  <si>
    <t>Pesos Uruguayos</t>
  </si>
  <si>
    <t>Derecho de uso</t>
  </si>
  <si>
    <t>Vencimientos de arrendamientos de L.P. en C.P.</t>
  </si>
  <si>
    <t>Arrendamientos L.P.</t>
  </si>
  <si>
    <r>
      <t xml:space="preserve">MEZCLA DE MONEDAS Y TASAS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</si>
  <si>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r>
      <t xml:space="preserve">Tasa fija </t>
    </r>
    <r>
      <rPr>
        <vertAlign val="superscript"/>
        <sz val="8"/>
        <rFont val="Calibri"/>
        <family val="2"/>
        <scheme val="minor"/>
      </rPr>
      <t>(2)</t>
    </r>
  </si>
  <si>
    <r>
      <t xml:space="preserve">Tasa variable </t>
    </r>
    <r>
      <rPr>
        <vertAlign val="superscript"/>
        <sz val="8"/>
        <rFont val="Calibri"/>
        <family val="2"/>
        <scheme val="minor"/>
      </rPr>
      <t>(2)</t>
    </r>
  </si>
  <si>
    <t>2025+</t>
  </si>
  <si>
    <r>
      <t>(1)</t>
    </r>
    <r>
      <rPr>
        <sz val="7"/>
        <color indexed="8"/>
        <rFont val="Calibri"/>
        <family val="2"/>
        <scheme val="minor"/>
      </rPr>
      <t xml:space="preserve"> Incluye los activos intangibles generados por las adquisiciones.</t>
    </r>
  </si>
  <si>
    <r>
      <t>(2)</t>
    </r>
    <r>
      <rPr>
        <sz val="7"/>
        <rFont val="Calibri"/>
        <family val="2"/>
        <scheme val="minor"/>
      </rPr>
      <t xml:space="preserve"> Incluye efecto de derivados de tipo de cambio y tasa de interés relacionados con los pasivos bancarios.</t>
    </r>
  </si>
  <si>
    <t xml:space="preserve"> - GPF (Mayo 2019)</t>
  </si>
  <si>
    <t xml:space="preserve"> - Medicarte (Abril 2019)</t>
  </si>
  <si>
    <t>Ingresos Totales FEMCO Div. Salud</t>
  </si>
  <si>
    <t>Ingresos Totales Organicos FEMCO Div. Salud</t>
  </si>
  <si>
    <t>Utilidad de operación FEMCO Div. Salud</t>
  </si>
  <si>
    <t>Utilidad de operación Organica FEMCO Div. Salud</t>
  </si>
  <si>
    <t>Flujo Bruto de Operación FEMCO Div. Salud</t>
  </si>
  <si>
    <t>Flujo Bruto de Operación Organico FEMCO Div. Salud</t>
  </si>
  <si>
    <t>Acumulado</t>
  </si>
  <si>
    <t xml:space="preserve"> Dic-19</t>
  </si>
  <si>
    <r>
      <rPr>
        <vertAlign val="superscript"/>
        <sz val="7"/>
        <rFont val="Calibri"/>
        <family val="2"/>
      </rPr>
      <t>(1)</t>
    </r>
    <r>
      <rPr>
        <vertAlign val="superscript"/>
        <sz val="7.85"/>
        <rFont val="Calibri"/>
        <family val="2"/>
      </rPr>
      <t xml:space="preserve"> </t>
    </r>
    <r>
      <rPr>
        <sz val="7"/>
        <rFont val="Calibri"/>
        <family val="2"/>
        <scheme val="minor"/>
      </rPr>
      <t>Incluye adquisición de Grupo GPF</t>
    </r>
  </si>
  <si>
    <r>
      <rPr>
        <vertAlign val="superscript"/>
        <sz val="7"/>
        <rFont val="Calibri"/>
        <family val="2"/>
        <scheme val="minor"/>
      </rPr>
      <t>(2)</t>
    </r>
    <r>
      <rPr>
        <sz val="7"/>
        <rFont val="Calibri"/>
        <family val="2"/>
        <scheme val="minor"/>
      </rPr>
      <t xml:space="preserve"> Información promedio mensual por tienda, considerando las tiendas con más de doce meses de operación.</t>
    </r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</si>
  <si>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Términos orgánicos (% Org.) excluye los efectos de fusiones y adquisiciones significativas en los últimos doce meses. </t>
    </r>
  </si>
  <si>
    <r>
      <t>Tiendas totales</t>
    </r>
    <r>
      <rPr>
        <b/>
        <vertAlign val="superscript"/>
        <sz val="8"/>
        <color rgb="FF000000"/>
        <rFont val="Calibri"/>
        <family val="2"/>
      </rPr>
      <t>(1)</t>
    </r>
  </si>
  <si>
    <t>Ingresos Totales Solistica</t>
  </si>
  <si>
    <t>Ingresos Totales Organicos Solistica</t>
  </si>
  <si>
    <t>Utilidad de operación Solistica</t>
  </si>
  <si>
    <t>Utilidad de operación Organica Solistica</t>
  </si>
  <si>
    <t>Flujo Bruto de Operación Solistica</t>
  </si>
  <si>
    <t>Flujo Bruto de Operación Organico Solistica</t>
  </si>
  <si>
    <t xml:space="preserve"> - Solistica AGV (Ene 2020)</t>
  </si>
  <si>
    <t>Dic-19</t>
  </si>
  <si>
    <t>Tiendas México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</si>
  <si>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Otros gastos (productos) operativos, neto = Otros gastos (Productos) operativos +(-) Método de participación operativo.</t>
    </r>
  </si>
  <si>
    <t>Tiendas Sudamérica</t>
  </si>
  <si>
    <t>Contra trimestre anterior</t>
  </si>
  <si>
    <r>
      <t>Tiendas Sudamérica</t>
    </r>
    <r>
      <rPr>
        <vertAlign val="superscript"/>
        <sz val="8"/>
        <color rgb="FF000000"/>
        <rFont val="Calibri"/>
        <family val="2"/>
      </rPr>
      <t>(1)</t>
    </r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</si>
  <si>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Representa principalmente el método de participación en los resultados de Heineken y Raízen Conveniencias, neto.</t>
    </r>
  </si>
  <si>
    <t>2020 HFM</t>
  </si>
  <si>
    <t>2020 Final</t>
  </si>
  <si>
    <t>2Q 2020 HFM</t>
  </si>
  <si>
    <t>2Q 2020 Final</t>
  </si>
  <si>
    <t xml:space="preserve"> - Waxie &amp; North</t>
  </si>
  <si>
    <t xml:space="preserve">Trimestre </t>
  </si>
  <si>
    <r>
      <t xml:space="preserve">Tiendas nuevas: </t>
    </r>
    <r>
      <rPr>
        <vertAlign val="superscript"/>
        <sz val="8"/>
        <color indexed="8"/>
        <rFont val="Calibri"/>
        <family val="2"/>
        <scheme val="minor"/>
      </rPr>
      <t>(2)</t>
    </r>
  </si>
  <si>
    <r>
      <t xml:space="preserve">Tiendas nuevas: </t>
    </r>
    <r>
      <rPr>
        <vertAlign val="superscript"/>
        <sz val="8"/>
        <rFont val="Calibri"/>
        <family val="2"/>
        <scheme val="minor"/>
      </rPr>
      <t>(3)</t>
    </r>
  </si>
  <si>
    <t>(Perdida) Utilidad neta Consolidada</t>
  </si>
  <si>
    <t>Al 30 de Septiembre del 2020</t>
  </si>
  <si>
    <t>Sep-20</t>
  </si>
  <si>
    <t>Por el tercer trimestre de:</t>
  </si>
  <si>
    <t>3T 2020</t>
  </si>
  <si>
    <r>
      <t>(2)</t>
    </r>
    <r>
      <rPr>
        <sz val="7"/>
        <rFont val="Calibri"/>
        <family val="2"/>
        <scheme val="minor"/>
      </rPr>
      <t xml:space="preserve"> Esta cifra incluye 139 nuevas aperturas , 126 reaperturas , 108 cierres definitivos  y 82 cierres temporales a causa de la pandemia de COVID-19.  </t>
    </r>
  </si>
  <si>
    <r>
      <rPr>
        <vertAlign val="superscript"/>
        <sz val="7"/>
        <rFont val="Calibri"/>
        <family val="2"/>
        <scheme val="minor"/>
      </rPr>
      <t>(3)</t>
    </r>
    <r>
      <rPr>
        <sz val="7"/>
        <rFont val="Calibri"/>
        <family val="2"/>
        <scheme val="minor"/>
      </rPr>
      <t xml:space="preserve"> Esta cifra incluye 62 nuevas aperturas , 18 reaperturas , 19 cierres definitivos  y 1 cierres temporales a causa de la pandemia de COVID-19.  </t>
    </r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</si>
  <si>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Términos orgánicos (% Org.) excluye los efectos de fusiones y adquisiciones significativas en los últimos doce meses.</t>
    </r>
  </si>
  <si>
    <t>N.S.</t>
  </si>
  <si>
    <r>
      <t>12M</t>
    </r>
    <r>
      <rPr>
        <b/>
        <vertAlign val="superscript"/>
        <sz val="8.8000000000000007"/>
        <color rgb="FF393943"/>
        <rFont val="Calibri"/>
        <family val="2"/>
      </rPr>
      <t>(1)</t>
    </r>
    <r>
      <rPr>
        <b/>
        <sz val="8.8000000000000007"/>
        <color rgb="FF393943"/>
        <rFont val="Calibri"/>
        <family val="2"/>
      </rPr>
      <t xml:space="preserve"> Sep-20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</si>
</sst>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_-* #,##0.00_-;\-* #,##0.00_-;_-* &quot;-&quot;??_-;_-@_-"/>
    <numFmt numFmtId="165" formatCode="[$-409]mmm\-yy;@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_(* #,##0.000_);_(* \(#,##0.000\);_(* &quot;-&quot;??_);_(@_)"/>
    <numFmt numFmtId="171" formatCode="_(* #,##0.0000_);_(* \(#,##0.0000\);_(* &quot;-&quot;??_);_(@_)"/>
    <numFmt numFmtId="172" formatCode="mmmm\-yy"/>
    <numFmt numFmtId="173" formatCode="#,##0.0_);\(#,##0.0\)"/>
    <numFmt numFmtId="174" formatCode="#,##0.0;\-#,##0.0"/>
    <numFmt numFmtId="175" formatCode="_(* #,##0.0_);_(* \(#,##0.0\);_(* &quot;-&quot;?_);_(@_)"/>
  </numFmts>
  <fonts count="60" x14ac:knownFonts="1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color rgb="FF393943"/>
      <name val="Calibri"/>
      <family val="2"/>
    </font>
    <font>
      <sz val="8"/>
      <color theme="0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  <scheme val="minor"/>
    </font>
    <font>
      <sz val="10"/>
      <name val="MS Sans Serif"/>
      <family val="2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E8E9EC"/>
      <name val="Calibri"/>
      <family val="2"/>
      <scheme val="minor"/>
    </font>
    <font>
      <b/>
      <sz val="8"/>
      <color rgb="FFFF0000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b/>
      <sz val="14"/>
      <color indexed="8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b/>
      <sz val="14"/>
      <color theme="0"/>
      <name val="Arial Narrow"/>
      <family val="2"/>
    </font>
    <font>
      <b/>
      <sz val="12"/>
      <name val="Arial Narrow"/>
      <family val="2"/>
    </font>
    <font>
      <sz val="12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2"/>
      <color theme="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i/>
      <sz val="12"/>
      <color indexed="8"/>
      <name val="Arial Narrow"/>
      <family val="2"/>
    </font>
    <font>
      <sz val="8"/>
      <color rgb="FF393943"/>
      <name val="Calibri"/>
      <family val="2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vertAlign val="superscript"/>
      <sz val="8.8000000000000007"/>
      <color rgb="FF393943"/>
      <name val="Calibri"/>
      <family val="2"/>
    </font>
    <font>
      <i/>
      <sz val="8"/>
      <color indexed="12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5"/>
      <name val="Arial Narrow"/>
      <family val="2"/>
    </font>
    <font>
      <vertAlign val="superscript"/>
      <sz val="7"/>
      <name val="Calibri"/>
      <family val="2"/>
    </font>
    <font>
      <b/>
      <sz val="10"/>
      <color theme="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indexed="16"/>
      <name val="Arial Narrow"/>
      <family val="2"/>
    </font>
    <font>
      <b/>
      <sz val="10"/>
      <color indexed="8"/>
      <name val="Arial Narrow"/>
      <family val="2"/>
    </font>
    <font>
      <vertAlign val="superscript"/>
      <sz val="7.85"/>
      <name val="Calibri"/>
      <family val="2"/>
    </font>
    <font>
      <b/>
      <vertAlign val="superscript"/>
      <sz val="8"/>
      <color rgb="FF000000"/>
      <name val="Calibri"/>
      <family val="2"/>
    </font>
    <font>
      <vertAlign val="superscript"/>
      <sz val="8"/>
      <color rgb="FF000000"/>
      <name val="Calibri"/>
      <family val="2"/>
    </font>
    <font>
      <b/>
      <sz val="8.8000000000000007"/>
      <color rgb="FF393943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393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39394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393943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3" fillId="0" borderId="0"/>
    <xf numFmtId="40" fontId="2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629">
    <xf numFmtId="0" fontId="0" fillId="0" borderId="0" xfId="0"/>
    <xf numFmtId="0" fontId="3" fillId="4" borderId="0" xfId="3" applyFont="1" applyFill="1"/>
    <xf numFmtId="0" fontId="3" fillId="4" borderId="0" xfId="3" applyFont="1" applyFill="1" applyAlignment="1">
      <alignment wrapText="1"/>
    </xf>
    <xf numFmtId="0" fontId="3" fillId="4" borderId="0" xfId="3" applyFont="1" applyFill="1" applyAlignment="1">
      <alignment horizontal="right" wrapText="1" shrinkToFit="1"/>
    </xf>
    <xf numFmtId="0" fontId="5" fillId="4" borderId="0" xfId="3" applyFont="1" applyFill="1" applyAlignment="1">
      <alignment horizontal="right" vertical="center" wrapText="1" shrinkToFit="1"/>
    </xf>
    <xf numFmtId="0" fontId="8" fillId="4" borderId="0" xfId="3" applyFont="1" applyFill="1" applyAlignment="1">
      <alignment horizontal="right" wrapText="1" shrinkToFit="1"/>
    </xf>
    <xf numFmtId="0" fontId="5" fillId="5" borderId="0" xfId="0" applyFont="1" applyFill="1" applyAlignment="1">
      <alignment vertical="center"/>
    </xf>
    <xf numFmtId="0" fontId="9" fillId="4" borderId="0" xfId="3" applyFont="1" applyFill="1" applyAlignment="1">
      <alignment horizontal="right" wrapText="1" shrinkToFit="1"/>
    </xf>
    <xf numFmtId="0" fontId="10" fillId="4" borderId="0" xfId="3" applyFont="1" applyFill="1" applyAlignment="1">
      <alignment horizontal="right" wrapText="1" shrinkToFit="1"/>
    </xf>
    <xf numFmtId="0" fontId="11" fillId="4" borderId="0" xfId="0" applyFont="1" applyFill="1" applyAlignment="1">
      <alignment horizontal="right" wrapText="1" shrinkToFit="1"/>
    </xf>
    <xf numFmtId="0" fontId="13" fillId="4" borderId="0" xfId="3" applyFont="1" applyFill="1" applyAlignment="1">
      <alignment horizontal="right" wrapText="1" shrinkToFit="1"/>
    </xf>
    <xf numFmtId="0" fontId="3" fillId="6" borderId="0" xfId="3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wrapText="1" shrinkToFit="1"/>
    </xf>
    <xf numFmtId="167" fontId="13" fillId="6" borderId="0" xfId="1" applyNumberFormat="1" applyFont="1" applyFill="1" applyAlignment="1">
      <alignment horizontal="right" wrapText="1" shrinkToFit="1"/>
    </xf>
    <xf numFmtId="166" fontId="8" fillId="4" borderId="0" xfId="3" applyNumberFormat="1" applyFont="1" applyFill="1" applyAlignment="1">
      <alignment horizontal="right" wrapText="1" shrinkToFit="1"/>
    </xf>
    <xf numFmtId="167" fontId="13" fillId="0" borderId="0" xfId="1" applyNumberFormat="1" applyFont="1" applyAlignment="1">
      <alignment horizontal="right" wrapText="1" shrinkToFit="1"/>
    </xf>
    <xf numFmtId="0" fontId="13" fillId="6" borderId="0" xfId="0" applyFont="1" applyFill="1" applyAlignment="1">
      <alignment wrapText="1"/>
    </xf>
    <xf numFmtId="0" fontId="13" fillId="4" borderId="0" xfId="0" applyFont="1" applyFill="1" applyAlignment="1">
      <alignment horizontal="right" wrapText="1" shrinkToFit="1"/>
    </xf>
    <xf numFmtId="0" fontId="13" fillId="4" borderId="4" xfId="3" applyFont="1" applyFill="1" applyBorder="1" applyAlignment="1">
      <alignment horizontal="right" wrapText="1" shrinkToFit="1"/>
    </xf>
    <xf numFmtId="0" fontId="3" fillId="6" borderId="3" xfId="3" applyFont="1" applyFill="1" applyBorder="1" applyAlignment="1">
      <alignment horizontal="right" wrapText="1" shrinkToFit="1"/>
    </xf>
    <xf numFmtId="166" fontId="12" fillId="6" borderId="3" xfId="1" applyNumberFormat="1" applyFont="1" applyFill="1" applyBorder="1" applyAlignment="1">
      <alignment horizontal="right" vertical="center" wrapText="1" shrinkToFit="1"/>
    </xf>
    <xf numFmtId="167" fontId="13" fillId="6" borderId="3" xfId="1" applyNumberFormat="1" applyFont="1" applyFill="1" applyBorder="1" applyAlignment="1">
      <alignment horizontal="right" vertical="center" wrapText="1" shrinkToFit="1"/>
    </xf>
    <xf numFmtId="166" fontId="12" fillId="0" borderId="0" xfId="0" applyNumberFormat="1" applyFont="1" applyAlignment="1">
      <alignment horizontal="right" wrapText="1" shrinkToFit="1"/>
    </xf>
    <xf numFmtId="166" fontId="3" fillId="4" borderId="0" xfId="3" applyNumberFormat="1" applyFont="1" applyFill="1" applyAlignment="1">
      <alignment horizontal="right" wrapText="1" shrinkToFit="1"/>
    </xf>
    <xf numFmtId="0" fontId="5" fillId="5" borderId="0" xfId="3" applyFont="1" applyFill="1" applyAlignment="1">
      <alignment vertical="center"/>
    </xf>
    <xf numFmtId="166" fontId="4" fillId="0" borderId="0" xfId="0" applyNumberFormat="1" applyFont="1" applyAlignment="1">
      <alignment horizontal="right" wrapText="1" shrinkToFit="1"/>
    </xf>
    <xf numFmtId="166" fontId="13" fillId="4" borderId="0" xfId="3" applyNumberFormat="1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vertical="center" wrapText="1" shrinkToFit="1"/>
    </xf>
    <xf numFmtId="166" fontId="12" fillId="3" borderId="0" xfId="1" applyNumberFormat="1" applyFont="1" applyFill="1" applyAlignment="1">
      <alignment horizontal="right" vertical="center" wrapText="1" shrinkToFit="1"/>
    </xf>
    <xf numFmtId="166" fontId="12" fillId="6" borderId="2" xfId="1" applyNumberFormat="1" applyFont="1" applyFill="1" applyBorder="1" applyAlignment="1">
      <alignment horizontal="right" vertical="center" wrapText="1" shrinkToFit="1"/>
    </xf>
    <xf numFmtId="0" fontId="15" fillId="4" borderId="0" xfId="3" applyFont="1" applyFill="1" applyAlignment="1">
      <alignment wrapText="1"/>
    </xf>
    <xf numFmtId="0" fontId="15" fillId="4" borderId="0" xfId="3" applyFont="1" applyFill="1" applyAlignment="1">
      <alignment horizontal="right" wrapText="1" shrinkToFit="1"/>
    </xf>
    <xf numFmtId="166" fontId="16" fillId="4" borderId="0" xfId="1" applyNumberFormat="1" applyFont="1" applyFill="1" applyAlignment="1">
      <alignment horizontal="right" wrapText="1" shrinkToFit="1"/>
    </xf>
    <xf numFmtId="167" fontId="4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right" wrapText="1" shrinkToFit="1"/>
    </xf>
    <xf numFmtId="17" fontId="12" fillId="4" borderId="0" xfId="0" applyNumberFormat="1" applyFont="1" applyFill="1" applyAlignment="1">
      <alignment horizontal="right" wrapText="1" shrinkToFit="1"/>
    </xf>
    <xf numFmtId="0" fontId="5" fillId="4" borderId="0" xfId="0" applyFont="1" applyFill="1" applyAlignment="1">
      <alignment horizontal="right" wrapText="1" shrinkToFit="1"/>
    </xf>
    <xf numFmtId="0" fontId="5" fillId="4" borderId="0" xfId="0" quotePrefix="1" applyFont="1" applyFill="1" applyAlignment="1">
      <alignment horizontal="right" wrapText="1" shrinkToFit="1"/>
    </xf>
    <xf numFmtId="0" fontId="8" fillId="4" borderId="0" xfId="0" applyFont="1" applyFill="1" applyAlignment="1">
      <alignment horizontal="right" wrapText="1" shrinkToFit="1"/>
    </xf>
    <xf numFmtId="0" fontId="9" fillId="4" borderId="0" xfId="0" applyFont="1" applyFill="1" applyAlignment="1">
      <alignment horizontal="right" wrapText="1" shrinkToFit="1"/>
    </xf>
    <xf numFmtId="0" fontId="18" fillId="4" borderId="0" xfId="0" applyFont="1" applyFill="1" applyAlignment="1">
      <alignment horizontal="right" wrapText="1" shrinkToFit="1"/>
    </xf>
    <xf numFmtId="0" fontId="19" fillId="4" borderId="0" xfId="0" applyFont="1" applyFill="1" applyAlignment="1">
      <alignment horizontal="right" wrapText="1" shrinkToFit="1"/>
    </xf>
    <xf numFmtId="168" fontId="3" fillId="4" borderId="0" xfId="2" applyNumberFormat="1" applyFont="1" applyFill="1" applyAlignment="1">
      <alignment horizontal="right" wrapText="1" shrinkToFit="1"/>
    </xf>
    <xf numFmtId="169" fontId="3" fillId="4" borderId="0" xfId="2" applyNumberFormat="1" applyFont="1" applyFill="1" applyAlignment="1">
      <alignment horizontal="right" wrapText="1" shrinkToFit="1"/>
    </xf>
    <xf numFmtId="166" fontId="8" fillId="4" borderId="0" xfId="1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left" vertical="center" indent="1"/>
    </xf>
    <xf numFmtId="0" fontId="3" fillId="4" borderId="0" xfId="0" applyFont="1" applyFill="1" applyAlignment="1">
      <alignment vertical="center" wrapText="1"/>
    </xf>
    <xf numFmtId="169" fontId="3" fillId="6" borderId="0" xfId="2" applyNumberFormat="1" applyFont="1" applyFill="1" applyAlignment="1">
      <alignment horizontal="right" wrapText="1" shrinkToFit="1"/>
    </xf>
    <xf numFmtId="166" fontId="5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horizontal="left" vertical="center" indent="1"/>
    </xf>
    <xf numFmtId="169" fontId="3" fillId="3" borderId="0" xfId="2" applyNumberFormat="1" applyFont="1" applyFill="1" applyAlignment="1">
      <alignment horizontal="right" wrapText="1" shrinkToFit="1"/>
    </xf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horizontal="right" wrapText="1" shrinkToFit="1"/>
    </xf>
    <xf numFmtId="169" fontId="3" fillId="3" borderId="4" xfId="2" applyNumberFormat="1" applyFont="1" applyFill="1" applyBorder="1" applyAlignment="1">
      <alignment vertical="center" wrapText="1" shrinkToFit="1"/>
    </xf>
    <xf numFmtId="0" fontId="3" fillId="4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 shrinkToFit="1"/>
    </xf>
    <xf numFmtId="0" fontId="3" fillId="3" borderId="0" xfId="0" applyFont="1" applyFill="1" applyAlignment="1">
      <alignment horizontal="right" wrapText="1" shrinkToFit="1"/>
    </xf>
    <xf numFmtId="169" fontId="3" fillId="3" borderId="0" xfId="2" applyNumberFormat="1" applyFont="1" applyFill="1" applyAlignment="1">
      <alignment horizontal="right" vertical="center" wrapText="1" shrinkToFit="1"/>
    </xf>
    <xf numFmtId="169" fontId="3" fillId="3" borderId="4" xfId="2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Alignment="1">
      <alignment horizontal="right" wrapText="1" shrinkToFit="1"/>
    </xf>
    <xf numFmtId="0" fontId="11" fillId="4" borderId="0" xfId="1" applyNumberFormat="1" applyFont="1" applyFill="1" applyAlignment="1">
      <alignment horizontal="right" wrapText="1" shrinkToFi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wrapText="1" shrinkToFit="1"/>
    </xf>
    <xf numFmtId="0" fontId="3" fillId="0" borderId="0" xfId="3" applyFont="1"/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right" wrapText="1" shrinkToFit="1"/>
    </xf>
    <xf numFmtId="0" fontId="3" fillId="3" borderId="0" xfId="3" applyFont="1" applyFill="1" applyAlignment="1">
      <alignment horizontal="right" wrapText="1" shrinkToFit="1"/>
    </xf>
    <xf numFmtId="0" fontId="3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right" vertical="center" wrapText="1" shrinkToFit="1"/>
    </xf>
    <xf numFmtId="0" fontId="12" fillId="0" borderId="0" xfId="0" applyFont="1" applyAlignment="1">
      <alignment horizontal="right" vertical="center" wrapText="1" shrinkToFit="1"/>
    </xf>
    <xf numFmtId="166" fontId="4" fillId="4" borderId="0" xfId="0" applyNumberFormat="1" applyFont="1" applyFill="1" applyAlignment="1">
      <alignment horizontal="right" vertical="center" wrapText="1" shrinkToFit="1"/>
    </xf>
    <xf numFmtId="166" fontId="4" fillId="3" borderId="0" xfId="0" applyNumberFormat="1" applyFont="1" applyFill="1" applyAlignment="1">
      <alignment horizontal="right" vertical="center" wrapText="1" shrinkToFit="1"/>
    </xf>
    <xf numFmtId="167" fontId="4" fillId="4" borderId="0" xfId="1" applyNumberFormat="1" applyFont="1" applyFill="1" applyAlignment="1">
      <alignment horizontal="right" vertical="center" wrapText="1" shrinkToFit="1"/>
    </xf>
    <xf numFmtId="0" fontId="3" fillId="4" borderId="0" xfId="0" applyFont="1" applyFill="1" applyAlignment="1">
      <alignment horizontal="right" vertical="center" wrapText="1" shrinkToFit="1"/>
    </xf>
    <xf numFmtId="0" fontId="12" fillId="4" borderId="0" xfId="4" quotePrefix="1" applyFont="1" applyFill="1" applyAlignment="1">
      <alignment horizontal="left" vertical="center" wrapText="1"/>
    </xf>
    <xf numFmtId="0" fontId="12" fillId="4" borderId="0" xfId="4" quotePrefix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right" vertical="center" wrapText="1" shrinkToFit="1"/>
    </xf>
    <xf numFmtId="0" fontId="11" fillId="4" borderId="0" xfId="4" applyFont="1" applyFill="1" applyAlignment="1">
      <alignment horizontal="left" vertical="center" wrapText="1"/>
    </xf>
    <xf numFmtId="0" fontId="11" fillId="4" borderId="0" xfId="4" applyFont="1" applyFill="1" applyAlignment="1">
      <alignment horizontal="right" vertical="center" wrapText="1" shrinkToFit="1"/>
    </xf>
    <xf numFmtId="0" fontId="11" fillId="4" borderId="0" xfId="0" applyFont="1" applyFill="1" applyAlignment="1">
      <alignment horizontal="right" vertical="center" wrapText="1" shrinkToFit="1"/>
    </xf>
    <xf numFmtId="0" fontId="25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0" fontId="13" fillId="4" borderId="0" xfId="0" applyFont="1" applyFill="1" applyAlignment="1">
      <alignment horizontal="right" vertical="center" wrapText="1" shrinkToFit="1"/>
    </xf>
    <xf numFmtId="166" fontId="12" fillId="4" borderId="0" xfId="1" applyNumberFormat="1" applyFont="1" applyFill="1" applyAlignment="1">
      <alignment horizontal="right" vertical="center" wrapText="1" shrinkToFit="1"/>
    </xf>
    <xf numFmtId="167" fontId="3" fillId="4" borderId="0" xfId="1" applyNumberFormat="1" applyFont="1" applyFill="1" applyAlignment="1">
      <alignment horizontal="right" vertical="center" wrapText="1" shrinkToFit="1"/>
    </xf>
    <xf numFmtId="167" fontId="3" fillId="0" borderId="0" xfId="1" applyNumberFormat="1" applyFont="1" applyAlignment="1">
      <alignment horizontal="right" vertical="center" wrapText="1" shrinkToFit="1"/>
    </xf>
    <xf numFmtId="166" fontId="3" fillId="4" borderId="0" xfId="1" applyNumberFormat="1" applyFont="1" applyFill="1" applyAlignment="1">
      <alignment horizontal="right" vertical="center" wrapText="1" shrinkToFit="1"/>
    </xf>
    <xf numFmtId="0" fontId="13" fillId="6" borderId="2" xfId="0" applyFont="1" applyFill="1" applyBorder="1" applyAlignment="1">
      <alignment vertical="center" wrapText="1"/>
    </xf>
    <xf numFmtId="167" fontId="3" fillId="6" borderId="2" xfId="1" applyNumberFormat="1" applyFont="1" applyFill="1" applyBorder="1" applyAlignment="1">
      <alignment horizontal="right" vertical="center" wrapText="1" shrinkToFit="1"/>
    </xf>
    <xf numFmtId="0" fontId="13" fillId="4" borderId="6" xfId="0" applyFont="1" applyFill="1" applyBorder="1" applyAlignment="1">
      <alignment vertical="center" wrapText="1"/>
    </xf>
    <xf numFmtId="166" fontId="12" fillId="4" borderId="6" xfId="1" applyNumberFormat="1" applyFont="1" applyFill="1" applyBorder="1" applyAlignment="1">
      <alignment horizontal="right" vertical="center" wrapText="1" shrinkToFit="1"/>
    </xf>
    <xf numFmtId="167" fontId="3" fillId="4" borderId="6" xfId="1" applyNumberFormat="1" applyFont="1" applyFill="1" applyBorder="1" applyAlignment="1">
      <alignment horizontal="right" vertical="center" wrapText="1" shrinkToFit="1"/>
    </xf>
    <xf numFmtId="167" fontId="3" fillId="0" borderId="6" xfId="1" applyNumberFormat="1" applyFont="1" applyBorder="1" applyAlignment="1">
      <alignment horizontal="right" vertical="center" wrapText="1" shrinkToFit="1"/>
    </xf>
    <xf numFmtId="167" fontId="3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 indent="1"/>
    </xf>
    <xf numFmtId="0" fontId="13" fillId="4" borderId="0" xfId="0" quotePrefix="1" applyFont="1" applyFill="1" applyAlignment="1">
      <alignment horizontal="right" vertical="center" wrapText="1" shrinkToFit="1"/>
    </xf>
    <xf numFmtId="166" fontId="12" fillId="6" borderId="0" xfId="1" applyNumberFormat="1" applyFont="1" applyFill="1" applyAlignment="1">
      <alignment horizontal="right" vertical="center" wrapText="1" shrinkToFit="1"/>
    </xf>
    <xf numFmtId="167" fontId="3" fillId="6" borderId="0" xfId="1" applyNumberFormat="1" applyFont="1" applyFill="1" applyAlignment="1">
      <alignment horizontal="right" vertical="center" wrapText="1" shrinkToFit="1"/>
    </xf>
    <xf numFmtId="0" fontId="13" fillId="4" borderId="0" xfId="0" applyFont="1" applyFill="1" applyAlignment="1">
      <alignment horizontal="left" vertical="center" wrapText="1" indent="1"/>
    </xf>
    <xf numFmtId="167" fontId="3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Alignment="1">
      <alignment vertical="center" wrapText="1"/>
    </xf>
    <xf numFmtId="166" fontId="3" fillId="3" borderId="0" xfId="1" applyNumberFormat="1" applyFont="1" applyFill="1" applyAlignment="1">
      <alignment horizontal="right" vertical="center" wrapText="1" shrinkToFi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/>
    </xf>
    <xf numFmtId="0" fontId="13" fillId="6" borderId="6" xfId="0" applyFont="1" applyFill="1" applyBorder="1" applyAlignment="1">
      <alignment horizontal="left" vertical="center" wrapText="1"/>
    </xf>
    <xf numFmtId="166" fontId="12" fillId="6" borderId="6" xfId="1" applyNumberFormat="1" applyFont="1" applyFill="1" applyBorder="1" applyAlignment="1">
      <alignment horizontal="right" vertical="center" wrapText="1" shrinkToFit="1"/>
    </xf>
    <xf numFmtId="166" fontId="3" fillId="6" borderId="6" xfId="1" quotePrefix="1" applyNumberFormat="1" applyFont="1" applyFill="1" applyBorder="1" applyAlignment="1">
      <alignment horizontal="right" vertical="center" wrapText="1" shrinkToFit="1"/>
    </xf>
    <xf numFmtId="167" fontId="3" fillId="6" borderId="6" xfId="1" applyNumberFormat="1" applyFont="1" applyFill="1" applyBorder="1" applyAlignment="1">
      <alignment horizontal="right" vertical="center" wrapText="1" shrinkToFit="1"/>
    </xf>
    <xf numFmtId="0" fontId="13" fillId="4" borderId="0" xfId="0" quotePrefix="1" applyFont="1" applyFill="1" applyAlignment="1">
      <alignment horizontal="left" vertical="center" wrapText="1" indent="1"/>
    </xf>
    <xf numFmtId="43" fontId="3" fillId="4" borderId="0" xfId="1" quotePrefix="1" applyFont="1" applyFill="1" applyAlignment="1">
      <alignment horizontal="right" vertical="center" wrapText="1" shrinkToFit="1"/>
    </xf>
    <xf numFmtId="0" fontId="13" fillId="6" borderId="0" xfId="0" quotePrefix="1" applyFont="1" applyFill="1" applyAlignment="1">
      <alignment horizontal="left" vertical="center" wrapText="1" indent="1"/>
    </xf>
    <xf numFmtId="166" fontId="3" fillId="6" borderId="0" xfId="1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vertical="center" wrapText="1" indent="1"/>
    </xf>
    <xf numFmtId="166" fontId="12" fillId="4" borderId="2" xfId="1" applyNumberFormat="1" applyFont="1" applyFill="1" applyBorder="1" applyAlignment="1">
      <alignment horizontal="right" vertical="center" wrapText="1" shrinkToFit="1"/>
    </xf>
    <xf numFmtId="166" fontId="3" fillId="4" borderId="2" xfId="1" quotePrefix="1" applyNumberFormat="1" applyFont="1" applyFill="1" applyBorder="1" applyAlignment="1">
      <alignment horizontal="right" vertical="center" wrapText="1" shrinkToFit="1"/>
    </xf>
    <xf numFmtId="167" fontId="3" fillId="4" borderId="2" xfId="1" applyNumberFormat="1" applyFont="1" applyFill="1" applyBorder="1" applyAlignment="1">
      <alignment horizontal="right" vertical="center" wrapText="1" shrinkToFit="1"/>
    </xf>
    <xf numFmtId="167" fontId="3" fillId="0" borderId="2" xfId="1" applyNumberFormat="1" applyFont="1" applyBorder="1" applyAlignment="1">
      <alignment horizontal="right" vertical="center" wrapText="1" shrinkToFit="1"/>
    </xf>
    <xf numFmtId="167" fontId="3" fillId="3" borderId="2" xfId="1" applyNumberFormat="1" applyFont="1" applyFill="1" applyBorder="1" applyAlignment="1">
      <alignment horizontal="right" vertical="center" wrapText="1" shrinkToFit="1"/>
    </xf>
    <xf numFmtId="166" fontId="3" fillId="6" borderId="6" xfId="1" applyNumberFormat="1" applyFont="1" applyFill="1" applyBorder="1" applyAlignment="1">
      <alignment horizontal="right" vertical="center" wrapText="1" shrinkToFit="1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right" wrapText="1" shrinkToFit="1"/>
    </xf>
    <xf numFmtId="166" fontId="12" fillId="4" borderId="0" xfId="1" applyNumberFormat="1" applyFont="1" applyFill="1" applyAlignment="1">
      <alignment horizontal="right" wrapText="1" shrinkToFit="1"/>
    </xf>
    <xf numFmtId="167" fontId="3" fillId="3" borderId="0" xfId="1" applyNumberFormat="1" applyFont="1" applyFill="1" applyAlignment="1">
      <alignment horizontal="right" wrapText="1" shrinkToFit="1"/>
    </xf>
    <xf numFmtId="167" fontId="3" fillId="4" borderId="0" xfId="1" applyNumberFormat="1" applyFont="1" applyFill="1" applyAlignment="1">
      <alignment horizontal="right" wrapText="1" shrinkToFit="1"/>
    </xf>
    <xf numFmtId="166" fontId="3" fillId="3" borderId="0" xfId="1" applyNumberFormat="1" applyFont="1" applyFill="1" applyAlignment="1">
      <alignment horizontal="right" wrapText="1" shrinkToFit="1"/>
    </xf>
    <xf numFmtId="0" fontId="3" fillId="3" borderId="0" xfId="0" applyFont="1" applyFill="1"/>
    <xf numFmtId="169" fontId="27" fillId="6" borderId="0" xfId="2" quotePrefix="1" applyNumberFormat="1" applyFont="1" applyFill="1" applyAlignment="1">
      <alignment horizontal="right" vertical="center" wrapText="1" shrinkToFit="1"/>
    </xf>
    <xf numFmtId="9" fontId="27" fillId="6" borderId="0" xfId="2" quotePrefix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vertical="center" wrapText="1"/>
    </xf>
    <xf numFmtId="166" fontId="3" fillId="4" borderId="2" xfId="1" applyNumberFormat="1" applyFont="1" applyFill="1" applyBorder="1" applyAlignment="1">
      <alignment horizontal="right" vertical="center" wrapText="1" shrinkToFit="1"/>
    </xf>
    <xf numFmtId="0" fontId="13" fillId="6" borderId="4" xfId="0" applyFont="1" applyFill="1" applyBorder="1" applyAlignment="1">
      <alignment vertical="center" wrapText="1"/>
    </xf>
    <xf numFmtId="167" fontId="3" fillId="6" borderId="4" xfId="1" applyNumberFormat="1" applyFont="1" applyFill="1" applyBorder="1" applyAlignment="1">
      <alignment horizontal="right" vertical="center" wrapText="1" shrinkToFit="1"/>
    </xf>
    <xf numFmtId="9" fontId="26" fillId="4" borderId="0" xfId="2" applyFont="1" applyFill="1" applyAlignment="1">
      <alignment horizontal="right" vertical="center" wrapText="1" shrinkToFit="1"/>
    </xf>
    <xf numFmtId="166" fontId="13" fillId="4" borderId="0" xfId="1" applyNumberFormat="1" applyFont="1" applyFill="1" applyAlignment="1">
      <alignment horizontal="right" vertical="center" wrapText="1" shrinkToFit="1"/>
    </xf>
    <xf numFmtId="167" fontId="13" fillId="4" borderId="0" xfId="1" applyNumberFormat="1" applyFont="1" applyFill="1" applyAlignment="1">
      <alignment horizontal="right" vertical="center" wrapText="1" shrinkToFit="1"/>
    </xf>
    <xf numFmtId="167" fontId="13" fillId="0" borderId="0" xfId="1" applyNumberFormat="1" applyFont="1" applyAlignment="1">
      <alignment horizontal="right" vertical="center" wrapText="1" shrinkToFit="1"/>
    </xf>
    <xf numFmtId="9" fontId="26" fillId="3" borderId="0" xfId="2" applyFont="1" applyFill="1" applyAlignment="1">
      <alignment horizontal="right" vertical="center" wrapText="1" shrinkToFit="1"/>
    </xf>
    <xf numFmtId="167" fontId="13" fillId="3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/>
    </xf>
    <xf numFmtId="167" fontId="25" fillId="4" borderId="0" xfId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wrapText="1"/>
    </xf>
    <xf numFmtId="168" fontId="3" fillId="4" borderId="2" xfId="0" applyNumberFormat="1" applyFont="1" applyFill="1" applyBorder="1" applyAlignment="1">
      <alignment horizontal="right" vertical="center" wrapText="1" shrinkToFit="1"/>
    </xf>
    <xf numFmtId="0" fontId="3" fillId="6" borderId="0" xfId="0" applyFont="1" applyFill="1" applyAlignment="1">
      <alignment wrapText="1"/>
    </xf>
    <xf numFmtId="168" fontId="3" fillId="6" borderId="0" xfId="0" applyNumberFormat="1" applyFont="1" applyFill="1" applyAlignment="1">
      <alignment horizontal="right" vertical="center" wrapText="1" shrinkToFit="1"/>
    </xf>
    <xf numFmtId="168" fontId="26" fillId="6" borderId="0" xfId="0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wrapText="1"/>
    </xf>
    <xf numFmtId="168" fontId="26" fillId="0" borderId="2" xfId="0" applyNumberFormat="1" applyFont="1" applyBorder="1" applyAlignment="1">
      <alignment horizontal="right" vertical="center" wrapText="1" shrinkToFit="1"/>
    </xf>
    <xf numFmtId="0" fontId="4" fillId="6" borderId="0" xfId="0" applyFont="1" applyFill="1" applyAlignment="1">
      <alignment wrapText="1"/>
    </xf>
    <xf numFmtId="43" fontId="3" fillId="3" borderId="0" xfId="1" applyFont="1" applyFill="1" applyAlignment="1">
      <alignment horizontal="right" vertical="center" wrapText="1" shrinkToFi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 shrinkToFit="1"/>
    </xf>
    <xf numFmtId="166" fontId="12" fillId="3" borderId="4" xfId="1" applyNumberFormat="1" applyFont="1" applyFill="1" applyBorder="1" applyAlignment="1">
      <alignment horizontal="right" vertical="center" wrapText="1" shrinkToFit="1"/>
    </xf>
    <xf numFmtId="0" fontId="26" fillId="3" borderId="4" xfId="0" applyFont="1" applyFill="1" applyBorder="1" applyAlignment="1">
      <alignment horizontal="right" vertical="center" wrapText="1" shrinkToFit="1"/>
    </xf>
    <xf numFmtId="167" fontId="26" fillId="3" borderId="4" xfId="1" applyNumberFormat="1" applyFont="1" applyFill="1" applyBorder="1" applyAlignment="1">
      <alignment horizontal="right" vertical="center" wrapText="1" shrinkToFit="1"/>
    </xf>
    <xf numFmtId="167" fontId="3" fillId="4" borderId="4" xfId="1" applyNumberFormat="1" applyFont="1" applyFill="1" applyBorder="1" applyAlignment="1">
      <alignment horizontal="right" vertical="center" wrapText="1" shrinkToFit="1"/>
    </xf>
    <xf numFmtId="168" fontId="26" fillId="0" borderId="4" xfId="0" applyNumberFormat="1" applyFont="1" applyBorder="1" applyAlignment="1">
      <alignment horizontal="right" vertical="center" wrapText="1" shrinkToFit="1"/>
    </xf>
    <xf numFmtId="0" fontId="3" fillId="3" borderId="0" xfId="0" applyFont="1" applyFill="1" applyAlignment="1">
      <alignment horizontal="right" vertical="center" wrapText="1" shrinkToFit="1"/>
    </xf>
    <xf numFmtId="167" fontId="13" fillId="3" borderId="4" xfId="1" applyNumberFormat="1" applyFont="1" applyFill="1" applyBorder="1" applyAlignment="1">
      <alignment horizontal="right" vertical="center" wrapText="1" shrinkToFit="1"/>
    </xf>
    <xf numFmtId="0" fontId="3" fillId="3" borderId="0" xfId="0" applyFont="1" applyFill="1" applyAlignment="1">
      <alignment vertical="center" wrapText="1"/>
    </xf>
    <xf numFmtId="168" fontId="3" fillId="0" borderId="0" xfId="0" applyNumberFormat="1" applyFont="1" applyAlignment="1">
      <alignment horizontal="right" vertical="center" wrapText="1" shrinkToFit="1"/>
    </xf>
    <xf numFmtId="0" fontId="13" fillId="4" borderId="0" xfId="0" applyFont="1" applyFill="1" applyAlignment="1">
      <alignment wrapText="1"/>
    </xf>
    <xf numFmtId="0" fontId="3" fillId="0" borderId="0" xfId="0" applyFont="1" applyAlignment="1">
      <alignment horizontal="right" vertical="center" wrapText="1" shrinkToFit="1"/>
    </xf>
    <xf numFmtId="0" fontId="4" fillId="4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right" vertical="center" wrapText="1" shrinkToFit="1"/>
    </xf>
    <xf numFmtId="0" fontId="3" fillId="4" borderId="0" xfId="0" applyFont="1" applyFill="1"/>
    <xf numFmtId="167" fontId="21" fillId="4" borderId="0" xfId="1" applyNumberFormat="1" applyFont="1" applyFill="1" applyAlignment="1">
      <alignment horizontal="right" vertical="center" wrapText="1" shrinkToFit="1"/>
    </xf>
    <xf numFmtId="0" fontId="22" fillId="4" borderId="0" xfId="0" applyFont="1" applyFill="1" applyAlignment="1">
      <alignment horizontal="right" vertical="center" wrapText="1" shrinkToFit="1"/>
    </xf>
    <xf numFmtId="0" fontId="22" fillId="3" borderId="0" xfId="0" applyFont="1" applyFill="1" applyAlignment="1">
      <alignment horizontal="right" vertical="center" wrapText="1" shrinkToFit="1"/>
    </xf>
    <xf numFmtId="166" fontId="22" fillId="4" borderId="0" xfId="0" applyNumberFormat="1" applyFont="1" applyFill="1" applyAlignment="1">
      <alignment horizontal="right" vertical="center" wrapText="1" shrinkToFit="1"/>
    </xf>
    <xf numFmtId="169" fontId="3" fillId="4" borderId="0" xfId="2" applyNumberFormat="1" applyFont="1" applyFill="1" applyAlignment="1">
      <alignment horizontal="right" vertical="center" wrapText="1" shrinkToFit="1"/>
    </xf>
    <xf numFmtId="166" fontId="12" fillId="4" borderId="0" xfId="0" applyNumberFormat="1" applyFont="1" applyFill="1" applyAlignment="1">
      <alignment horizontal="right" vertical="center" wrapText="1" shrinkToFit="1"/>
    </xf>
    <xf numFmtId="166" fontId="3" fillId="4" borderId="0" xfId="0" applyNumberFormat="1" applyFont="1" applyFill="1" applyAlignment="1">
      <alignment horizontal="right" vertical="center" wrapText="1" shrinkToFit="1"/>
    </xf>
    <xf numFmtId="0" fontId="31" fillId="4" borderId="0" xfId="3" applyFont="1" applyFill="1"/>
    <xf numFmtId="0" fontId="32" fillId="4" borderId="0" xfId="3" applyFont="1" applyFill="1" applyAlignment="1">
      <alignment horizontal="centerContinuous"/>
    </xf>
    <xf numFmtId="0" fontId="35" fillId="4" borderId="0" xfId="3" applyFont="1" applyFill="1" applyAlignment="1">
      <alignment horizontal="centerContinuous" vertical="center"/>
    </xf>
    <xf numFmtId="0" fontId="35" fillId="4" borderId="0" xfId="4" quotePrefix="1" applyFont="1" applyFill="1" applyAlignment="1">
      <alignment horizontal="left"/>
    </xf>
    <xf numFmtId="0" fontId="35" fillId="4" borderId="5" xfId="4" applyFont="1" applyFill="1" applyBorder="1" applyAlignment="1">
      <alignment horizontal="center"/>
    </xf>
    <xf numFmtId="0" fontId="35" fillId="4" borderId="5" xfId="4" applyFont="1" applyFill="1" applyBorder="1" applyAlignment="1">
      <alignment horizontal="left"/>
    </xf>
    <xf numFmtId="0" fontId="35" fillId="4" borderId="0" xfId="4" applyFont="1" applyFill="1" applyAlignment="1">
      <alignment horizontal="left"/>
    </xf>
    <xf numFmtId="0" fontId="32" fillId="4" borderId="8" xfId="0" applyFont="1" applyFill="1" applyBorder="1" applyAlignment="1">
      <alignment horizontal="center" wrapText="1"/>
    </xf>
    <xf numFmtId="166" fontId="31" fillId="4" borderId="0" xfId="3" applyNumberFormat="1" applyFont="1" applyFill="1"/>
    <xf numFmtId="0" fontId="36" fillId="4" borderId="0" xfId="3" applyFont="1" applyFill="1"/>
    <xf numFmtId="166" fontId="31" fillId="4" borderId="0" xfId="1" applyNumberFormat="1" applyFont="1" applyFill="1"/>
    <xf numFmtId="0" fontId="36" fillId="4" borderId="5" xfId="3" applyFont="1" applyFill="1" applyBorder="1"/>
    <xf numFmtId="166" fontId="31" fillId="4" borderId="5" xfId="1" applyNumberFormat="1" applyFont="1" applyFill="1" applyBorder="1"/>
    <xf numFmtId="0" fontId="36" fillId="4" borderId="0" xfId="3" applyFont="1" applyFill="1" applyAlignment="1">
      <alignment horizontal="left"/>
    </xf>
    <xf numFmtId="0" fontId="36" fillId="4" borderId="0" xfId="3" quotePrefix="1" applyFont="1" applyFill="1" applyAlignment="1">
      <alignment horizontal="left"/>
    </xf>
    <xf numFmtId="0" fontId="36" fillId="4" borderId="0" xfId="0" applyFont="1" applyFill="1"/>
    <xf numFmtId="0" fontId="36" fillId="3" borderId="8" xfId="0" applyFont="1" applyFill="1" applyBorder="1" applyAlignment="1">
      <alignment horizontal="left"/>
    </xf>
    <xf numFmtId="0" fontId="36" fillId="3" borderId="0" xfId="3" applyFont="1" applyFill="1" applyAlignment="1">
      <alignment horizontal="left"/>
    </xf>
    <xf numFmtId="166" fontId="31" fillId="3" borderId="8" xfId="1" applyNumberFormat="1" applyFont="1" applyFill="1" applyBorder="1"/>
    <xf numFmtId="0" fontId="31" fillId="3" borderId="0" xfId="3" applyFont="1" applyFill="1"/>
    <xf numFmtId="0" fontId="36" fillId="4" borderId="5" xfId="0" applyFont="1" applyFill="1" applyBorder="1" applyAlignment="1">
      <alignment horizontal="left"/>
    </xf>
    <xf numFmtId="166" fontId="31" fillId="4" borderId="5" xfId="1" quotePrefix="1" applyNumberFormat="1" applyFont="1" applyFill="1" applyBorder="1" applyAlignment="1">
      <alignment horizontal="left"/>
    </xf>
    <xf numFmtId="166" fontId="31" fillId="4" borderId="0" xfId="1" quotePrefix="1" applyNumberFormat="1" applyFont="1" applyFill="1" applyAlignment="1">
      <alignment horizontal="left"/>
    </xf>
    <xf numFmtId="0" fontId="36" fillId="4" borderId="5" xfId="3" quotePrefix="1" applyFont="1" applyFill="1" applyBorder="1" applyAlignment="1">
      <alignment horizontal="left"/>
    </xf>
    <xf numFmtId="0" fontId="36" fillId="4" borderId="0" xfId="0" quotePrefix="1" applyFont="1" applyFill="1" applyAlignment="1">
      <alignment horizontal="left"/>
    </xf>
    <xf numFmtId="0" fontId="36" fillId="4" borderId="0" xfId="0" applyFont="1" applyFill="1" applyAlignment="1">
      <alignment horizontal="left"/>
    </xf>
    <xf numFmtId="0" fontId="36" fillId="3" borderId="8" xfId="3" applyFont="1" applyFill="1" applyBorder="1" applyAlignment="1">
      <alignment horizontal="left"/>
    </xf>
    <xf numFmtId="0" fontId="36" fillId="3" borderId="0" xfId="3" applyFont="1" applyFill="1"/>
    <xf numFmtId="166" fontId="31" fillId="3" borderId="0" xfId="1" applyNumberFormat="1" applyFont="1" applyFill="1"/>
    <xf numFmtId="166" fontId="31" fillId="3" borderId="0" xfId="3" applyNumberFormat="1" applyFont="1" applyFill="1"/>
    <xf numFmtId="166" fontId="31" fillId="4" borderId="0" xfId="2" quotePrefix="1" applyNumberFormat="1" applyFont="1" applyFill="1" applyAlignment="1">
      <alignment horizontal="left"/>
    </xf>
    <xf numFmtId="0" fontId="36" fillId="3" borderId="8" xfId="3" applyFont="1" applyFill="1" applyBorder="1"/>
    <xf numFmtId="9" fontId="38" fillId="4" borderId="0" xfId="2" applyFont="1" applyFill="1"/>
    <xf numFmtId="9" fontId="39" fillId="4" borderId="0" xfId="2" applyFont="1" applyFill="1"/>
    <xf numFmtId="0" fontId="40" fillId="4" borderId="0" xfId="3" applyFont="1" applyFill="1"/>
    <xf numFmtId="169" fontId="32" fillId="4" borderId="0" xfId="2" applyNumberFormat="1" applyFont="1" applyFill="1"/>
    <xf numFmtId="0" fontId="41" fillId="4" borderId="0" xfId="3" applyFont="1" applyFill="1"/>
    <xf numFmtId="169" fontId="35" fillId="4" borderId="0" xfId="2" applyNumberFormat="1" applyFont="1" applyFill="1"/>
    <xf numFmtId="0" fontId="42" fillId="4" borderId="5" xfId="3" applyFont="1" applyFill="1" applyBorder="1"/>
    <xf numFmtId="0" fontId="42" fillId="4" borderId="0" xfId="3" applyFont="1" applyFill="1"/>
    <xf numFmtId="0" fontId="32" fillId="4" borderId="5" xfId="3" applyFont="1" applyFill="1" applyBorder="1" applyAlignment="1">
      <alignment horizontal="right"/>
    </xf>
    <xf numFmtId="0" fontId="36" fillId="4" borderId="8" xfId="3" applyFont="1" applyFill="1" applyBorder="1" applyAlignment="1">
      <alignment horizontal="left"/>
    </xf>
    <xf numFmtId="166" fontId="31" fillId="4" borderId="8" xfId="1" applyNumberFormat="1" applyFont="1" applyFill="1" applyBorder="1"/>
    <xf numFmtId="37" fontId="31" fillId="4" borderId="5" xfId="5" applyNumberFormat="1" applyFont="1" applyFill="1" applyBorder="1"/>
    <xf numFmtId="0" fontId="36" fillId="4" borderId="7" xfId="3" applyFont="1" applyFill="1" applyBorder="1"/>
    <xf numFmtId="166" fontId="31" fillId="4" borderId="7" xfId="1" applyNumberFormat="1" applyFont="1" applyFill="1" applyBorder="1" applyAlignment="1">
      <alignment horizontal="right"/>
    </xf>
    <xf numFmtId="0" fontId="31" fillId="3" borderId="5" xfId="3" applyFont="1" applyFill="1" applyBorder="1"/>
    <xf numFmtId="166" fontId="31" fillId="3" borderId="5" xfId="1" applyNumberFormat="1" applyFont="1" applyFill="1" applyBorder="1" applyAlignment="1">
      <alignment horizontal="right"/>
    </xf>
    <xf numFmtId="166" fontId="38" fillId="4" borderId="0" xfId="1" applyNumberFormat="1" applyFont="1" applyFill="1" applyAlignment="1">
      <alignment horizontal="right"/>
    </xf>
    <xf numFmtId="0" fontId="35" fillId="4" borderId="0" xfId="3" applyFont="1" applyFill="1"/>
    <xf numFmtId="0" fontId="12" fillId="4" borderId="0" xfId="0" applyFont="1" applyFill="1" applyAlignment="1">
      <alignment horizontal="centerContinuous" vertical="center"/>
    </xf>
    <xf numFmtId="166" fontId="4" fillId="4" borderId="0" xfId="0" applyNumberFormat="1" applyFont="1" applyFill="1" applyAlignment="1">
      <alignment horizontal="centerContinuous" vertical="center"/>
    </xf>
    <xf numFmtId="0" fontId="12" fillId="4" borderId="0" xfId="4" quotePrefix="1" applyFont="1" applyFill="1" applyAlignment="1">
      <alignment horizontal="left" vertical="center"/>
    </xf>
    <xf numFmtId="0" fontId="12" fillId="4" borderId="0" xfId="4" applyFont="1" applyFill="1" applyAlignment="1">
      <alignment vertical="center"/>
    </xf>
    <xf numFmtId="0" fontId="11" fillId="4" borderId="0" xfId="4" applyFont="1" applyFill="1" applyAlignment="1">
      <alignment horizontal="right" vertical="center"/>
    </xf>
    <xf numFmtId="0" fontId="11" fillId="4" borderId="0" xfId="0" applyFont="1" applyFill="1" applyAlignment="1">
      <alignment horizontal="right" vertical="center"/>
    </xf>
    <xf numFmtId="0" fontId="25" fillId="4" borderId="0" xfId="0" applyFont="1" applyFill="1" applyAlignment="1">
      <alignment horizontal="right" vertical="center"/>
    </xf>
    <xf numFmtId="0" fontId="13" fillId="4" borderId="0" xfId="0" quotePrefix="1" applyFont="1" applyFill="1" applyAlignment="1">
      <alignment horizontal="left" vertical="center"/>
    </xf>
    <xf numFmtId="0" fontId="13" fillId="4" borderId="0" xfId="0" applyFont="1" applyFill="1" applyAlignment="1">
      <alignment vertical="center"/>
    </xf>
    <xf numFmtId="167" fontId="8" fillId="3" borderId="0" xfId="1" applyNumberFormat="1" applyFont="1" applyFill="1" applyAlignment="1">
      <alignment horizontal="right" vertical="center" wrapText="1" shrinkToFit="1"/>
    </xf>
    <xf numFmtId="43" fontId="8" fillId="3" borderId="0" xfId="1" applyFont="1" applyFill="1" applyAlignment="1">
      <alignment horizontal="right" vertical="center" wrapText="1" shrinkToFit="1"/>
    </xf>
    <xf numFmtId="166" fontId="12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43" fontId="8" fillId="0" borderId="0" xfId="1" applyFont="1" applyAlignment="1">
      <alignment horizontal="right" vertical="center" wrapText="1" shrinkToFit="1"/>
    </xf>
    <xf numFmtId="0" fontId="13" fillId="4" borderId="0" xfId="0" applyFont="1" applyFill="1"/>
    <xf numFmtId="166" fontId="12" fillId="6" borderId="0" xfId="1" applyNumberFormat="1" applyFont="1" applyFill="1" applyAlignment="1">
      <alignment horizontal="right" wrapText="1" shrinkToFit="1"/>
    </xf>
    <xf numFmtId="167" fontId="3" fillId="6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 vertical="center"/>
    </xf>
    <xf numFmtId="0" fontId="3" fillId="6" borderId="0" xfId="0" applyFont="1" applyFill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167" fontId="3" fillId="3" borderId="4" xfId="1" applyNumberFormat="1" applyFont="1" applyFill="1" applyBorder="1" applyAlignment="1">
      <alignment horizontal="right" vertical="center" wrapText="1" shrinkToFit="1"/>
    </xf>
    <xf numFmtId="167" fontId="8" fillId="0" borderId="0" xfId="1" applyNumberFormat="1" applyFont="1" applyAlignment="1">
      <alignment horizontal="right" vertical="center" wrapText="1" shrinkToFit="1"/>
    </xf>
    <xf numFmtId="43" fontId="5" fillId="4" borderId="0" xfId="1" applyFont="1" applyFill="1" applyAlignment="1">
      <alignment horizontal="right" vertical="center" wrapText="1" shrinkToFit="1"/>
    </xf>
    <xf numFmtId="167" fontId="5" fillId="4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43" fontId="3" fillId="4" borderId="0" xfId="1" applyFont="1" applyFill="1" applyAlignment="1">
      <alignment horizontal="right" vertical="center" wrapText="1" shrinkToFit="1"/>
    </xf>
    <xf numFmtId="0" fontId="3" fillId="4" borderId="0" xfId="4" applyFont="1" applyFill="1" applyAlignment="1">
      <alignment horizontal="right" vertical="center" wrapText="1" shrinkToFit="1"/>
    </xf>
    <xf numFmtId="0" fontId="7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right" vertical="center" wrapText="1" shrinkToFit="1"/>
    </xf>
    <xf numFmtId="167" fontId="12" fillId="3" borderId="0" xfId="1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vertical="center" wrapText="1"/>
    </xf>
    <xf numFmtId="0" fontId="3" fillId="3" borderId="0" xfId="4" applyFont="1" applyFill="1" applyAlignment="1">
      <alignment vertical="center"/>
    </xf>
    <xf numFmtId="167" fontId="12" fillId="6" borderId="0" xfId="1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vertical="center" wrapText="1"/>
    </xf>
    <xf numFmtId="0" fontId="44" fillId="3" borderId="4" xfId="0" applyFont="1" applyFill="1" applyBorder="1" applyAlignment="1">
      <alignment vertical="center"/>
    </xf>
    <xf numFmtId="0" fontId="44" fillId="3" borderId="0" xfId="0" applyFont="1" applyFill="1" applyAlignment="1">
      <alignment vertical="center"/>
    </xf>
    <xf numFmtId="168" fontId="3" fillId="3" borderId="0" xfId="4" applyNumberFormat="1" applyFont="1" applyFill="1" applyAlignment="1">
      <alignment horizontal="right" vertical="center" wrapText="1" shrinkToFit="1"/>
    </xf>
    <xf numFmtId="167" fontId="12" fillId="0" borderId="0" xfId="1" applyNumberFormat="1" applyFont="1" applyAlignment="1">
      <alignment horizontal="right" vertical="center" wrapText="1" shrinkToFit="1"/>
    </xf>
    <xf numFmtId="168" fontId="3" fillId="0" borderId="0" xfId="4" applyNumberFormat="1" applyFont="1" applyAlignment="1">
      <alignment horizontal="right" vertical="center" wrapText="1" shrinkToFit="1"/>
    </xf>
    <xf numFmtId="0" fontId="13" fillId="3" borderId="0" xfId="0" applyFont="1" applyFill="1" applyAlignment="1">
      <alignment vertical="center"/>
    </xf>
    <xf numFmtId="0" fontId="4" fillId="4" borderId="0" xfId="3" applyFont="1" applyFill="1" applyAlignment="1">
      <alignment horizontal="center" vertical="center"/>
    </xf>
    <xf numFmtId="0" fontId="4" fillId="4" borderId="0" xfId="3" applyFont="1" applyFill="1" applyAlignment="1">
      <alignment horizontal="centerContinuous" vertical="center"/>
    </xf>
    <xf numFmtId="0" fontId="12" fillId="4" borderId="0" xfId="3" applyFont="1" applyFill="1" applyAlignment="1">
      <alignment vertical="center"/>
    </xf>
    <xf numFmtId="0" fontId="3" fillId="4" borderId="0" xfId="3" applyFont="1" applyFill="1" applyAlignment="1">
      <alignment vertical="center"/>
    </xf>
    <xf numFmtId="0" fontId="4" fillId="4" borderId="0" xfId="3" applyFont="1" applyFill="1" applyAlignment="1">
      <alignment horizontal="left" vertical="center"/>
    </xf>
    <xf numFmtId="0" fontId="12" fillId="4" borderId="0" xfId="3" applyFont="1" applyFill="1" applyAlignment="1">
      <alignment horizontal="centerContinuous" vertical="center"/>
    </xf>
    <xf numFmtId="0" fontId="3" fillId="4" borderId="0" xfId="3" applyFont="1" applyFill="1" applyAlignment="1">
      <alignment horizontal="centerContinuous" vertical="center"/>
    </xf>
    <xf numFmtId="0" fontId="44" fillId="0" borderId="0" xfId="3" applyFont="1" applyAlignment="1">
      <alignment vertical="center"/>
    </xf>
    <xf numFmtId="0" fontId="44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44" fillId="0" borderId="0" xfId="3" applyFont="1" applyAlignment="1">
      <alignment vertical="center" wrapText="1" shrinkToFit="1"/>
    </xf>
    <xf numFmtId="0" fontId="44" fillId="4" borderId="0" xfId="3" applyFont="1" applyFill="1" applyAlignment="1">
      <alignment vertical="center" shrinkToFit="1"/>
    </xf>
    <xf numFmtId="0" fontId="45" fillId="0" borderId="0" xfId="3" applyFont="1" applyAlignment="1">
      <alignment horizontal="center" vertical="center" wrapText="1" shrinkToFit="1"/>
    </xf>
    <xf numFmtId="0" fontId="44" fillId="4" borderId="0" xfId="3" applyFont="1" applyFill="1" applyAlignment="1">
      <alignment horizontal="right" vertical="center"/>
    </xf>
    <xf numFmtId="0" fontId="44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right" vertical="center"/>
    </xf>
    <xf numFmtId="172" fontId="11" fillId="0" borderId="0" xfId="3" applyNumberFormat="1" applyFont="1" applyAlignment="1">
      <alignment horizontal="right" vertical="center" wrapText="1" shrinkToFit="1"/>
    </xf>
    <xf numFmtId="0" fontId="11" fillId="3" borderId="0" xfId="3" applyFont="1" applyFill="1" applyAlignment="1">
      <alignment horizontal="right" vertical="center" wrapText="1" shrinkToFit="1"/>
    </xf>
    <xf numFmtId="0" fontId="11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left" vertical="center" wrapText="1"/>
    </xf>
    <xf numFmtId="0" fontId="3" fillId="0" borderId="0" xfId="3" applyFont="1" applyAlignment="1">
      <alignment horizontal="left" vertical="center" wrapText="1" shrinkToFit="1"/>
    </xf>
    <xf numFmtId="10" fontId="3" fillId="3" borderId="0" xfId="2" applyNumberFormat="1" applyFont="1" applyFill="1" applyAlignment="1">
      <alignment horizontal="right" vertical="center" wrapText="1" shrinkToFit="1"/>
    </xf>
    <xf numFmtId="10" fontId="3" fillId="0" borderId="0" xfId="2" applyNumberFormat="1" applyFont="1" applyAlignment="1">
      <alignment horizontal="right" vertical="center" wrapText="1" shrinkToFit="1"/>
    </xf>
    <xf numFmtId="171" fontId="3" fillId="3" borderId="0" xfId="1" applyNumberFormat="1" applyFont="1" applyFill="1" applyAlignment="1">
      <alignment horizontal="right" vertical="center" wrapText="1" shrinkToFit="1"/>
    </xf>
    <xf numFmtId="171" fontId="3" fillId="0" borderId="0" xfId="1" applyNumberFormat="1" applyFont="1" applyAlignment="1">
      <alignment horizontal="right" vertical="center" wrapText="1" shrinkToFit="1"/>
    </xf>
    <xf numFmtId="0" fontId="3" fillId="6" borderId="0" xfId="3" applyFont="1" applyFill="1" applyAlignment="1">
      <alignment horizontal="left" vertical="center" wrapText="1"/>
    </xf>
    <xf numFmtId="10" fontId="3" fillId="6" borderId="0" xfId="2" applyNumberFormat="1" applyFont="1" applyFill="1" applyAlignment="1">
      <alignment horizontal="right" vertical="center" wrapText="1" shrinkToFit="1"/>
    </xf>
    <xf numFmtId="43" fontId="3" fillId="6" borderId="0" xfId="1" applyFont="1" applyFill="1" applyAlignment="1">
      <alignment horizontal="right" vertical="center" wrapText="1" shrinkToFit="1"/>
    </xf>
    <xf numFmtId="171" fontId="3" fillId="6" borderId="0" xfId="1" applyNumberFormat="1" applyFont="1" applyFill="1" applyAlignment="1">
      <alignment horizontal="right" vertical="center" wrapText="1" shrinkToFit="1"/>
    </xf>
    <xf numFmtId="0" fontId="3" fillId="4" borderId="0" xfId="3" applyFont="1" applyFill="1" applyAlignment="1">
      <alignment vertical="center" wrapText="1"/>
    </xf>
    <xf numFmtId="0" fontId="3" fillId="0" borderId="0" xfId="3" applyFont="1" applyAlignment="1">
      <alignment vertical="center" wrapText="1" shrinkToFit="1"/>
    </xf>
    <xf numFmtId="0" fontId="3" fillId="6" borderId="0" xfId="3" applyFont="1" applyFill="1" applyAlignment="1">
      <alignment vertical="center" wrapText="1"/>
    </xf>
    <xf numFmtId="0" fontId="13" fillId="0" borderId="4" xfId="3" applyFont="1" applyBorder="1" applyAlignment="1">
      <alignment vertical="center" wrapText="1" shrinkToFit="1"/>
    </xf>
    <xf numFmtId="10" fontId="3" fillId="0" borderId="4" xfId="2" applyNumberFormat="1" applyFont="1" applyBorder="1" applyAlignment="1">
      <alignment horizontal="right" vertical="center" wrapText="1" shrinkToFit="1"/>
    </xf>
    <xf numFmtId="171" fontId="3" fillId="0" borderId="4" xfId="1" applyNumberFormat="1" applyFont="1" applyBorder="1" applyAlignment="1">
      <alignment horizontal="right" vertical="center" wrapText="1" shrinkToFit="1"/>
    </xf>
    <xf numFmtId="0" fontId="13" fillId="4" borderId="0" xfId="3" applyFont="1" applyFill="1" applyAlignment="1">
      <alignment vertical="center"/>
    </xf>
    <xf numFmtId="10" fontId="3" fillId="3" borderId="0" xfId="2" applyNumberFormat="1" applyFont="1" applyFill="1" applyAlignment="1">
      <alignment horizontal="right" vertical="center"/>
    </xf>
    <xf numFmtId="10" fontId="3" fillId="0" borderId="0" xfId="2" applyNumberFormat="1" applyFont="1" applyAlignment="1">
      <alignment horizontal="right" vertical="center"/>
    </xf>
    <xf numFmtId="43" fontId="3" fillId="3" borderId="0" xfId="1" applyFont="1" applyFill="1" applyAlignment="1">
      <alignment horizontal="right" vertical="center"/>
    </xf>
    <xf numFmtId="171" fontId="3" fillId="3" borderId="0" xfId="1" applyNumberFormat="1" applyFont="1" applyFill="1" applyAlignment="1">
      <alignment horizontal="right" vertical="center"/>
    </xf>
    <xf numFmtId="171" fontId="3" fillId="0" borderId="0" xfId="1" applyNumberFormat="1" applyFont="1" applyAlignment="1">
      <alignment horizontal="right" vertical="center"/>
    </xf>
    <xf numFmtId="0" fontId="44" fillId="0" borderId="0" xfId="3" applyFont="1" applyAlignment="1">
      <alignment vertical="center" shrinkToFit="1"/>
    </xf>
    <xf numFmtId="0" fontId="44" fillId="4" borderId="0" xfId="3" applyFont="1" applyFill="1" applyAlignment="1">
      <alignment vertical="center" wrapText="1"/>
    </xf>
    <xf numFmtId="0" fontId="47" fillId="4" borderId="0" xfId="3" applyFont="1" applyFill="1" applyAlignment="1">
      <alignment vertical="center" wrapText="1"/>
    </xf>
    <xf numFmtId="0" fontId="47" fillId="4" borderId="0" xfId="3" applyFont="1" applyFill="1" applyAlignment="1">
      <alignment vertical="center"/>
    </xf>
    <xf numFmtId="0" fontId="47" fillId="4" borderId="0" xfId="3" applyFont="1" applyFill="1" applyAlignment="1">
      <alignment vertical="center" shrinkToFit="1"/>
    </xf>
    <xf numFmtId="168" fontId="44" fillId="4" borderId="0" xfId="3" applyNumberFormat="1" applyFont="1" applyFill="1" applyAlignment="1">
      <alignment vertical="center" shrinkToFit="1"/>
    </xf>
    <xf numFmtId="0" fontId="3" fillId="4" borderId="0" xfId="3" applyFont="1" applyFill="1" applyAlignment="1">
      <alignment horizontal="left" vertical="center"/>
    </xf>
    <xf numFmtId="167" fontId="3" fillId="4" borderId="0" xfId="1" applyNumberFormat="1" applyFont="1" applyFill="1" applyAlignment="1">
      <alignment horizontal="right" vertical="center"/>
    </xf>
    <xf numFmtId="0" fontId="13" fillId="3" borderId="0" xfId="3" applyFont="1" applyFill="1" applyAlignment="1">
      <alignment vertical="center"/>
    </xf>
    <xf numFmtId="0" fontId="12" fillId="4" borderId="0" xfId="0" applyFont="1" applyFill="1" applyAlignment="1">
      <alignment horizontal="centerContinuous" vertical="center" wrapText="1"/>
    </xf>
    <xf numFmtId="166" fontId="48" fillId="4" borderId="0" xfId="0" applyNumberFormat="1" applyFont="1" applyFill="1" applyAlignment="1">
      <alignment horizontal="centerContinuous" vertical="center"/>
    </xf>
    <xf numFmtId="167" fontId="4" fillId="4" borderId="0" xfId="1" applyNumberFormat="1" applyFont="1" applyFill="1" applyAlignment="1">
      <alignment horizontal="centerContinuous" vertical="center"/>
    </xf>
    <xf numFmtId="0" fontId="11" fillId="4" borderId="0" xfId="4" applyFont="1" applyFill="1" applyAlignment="1">
      <alignment horizontal="right" vertical="center" wrapText="1"/>
    </xf>
    <xf numFmtId="166" fontId="3" fillId="0" borderId="0" xfId="1" applyNumberFormat="1" applyFont="1" applyAlignment="1">
      <alignment horizontal="right" vertical="center" wrapText="1" shrinkToFit="1"/>
    </xf>
    <xf numFmtId="0" fontId="8" fillId="3" borderId="4" xfId="0" applyFont="1" applyFill="1" applyBorder="1" applyAlignment="1">
      <alignment horizontal="right" vertical="center" wrapText="1" shrinkToFit="1"/>
    </xf>
    <xf numFmtId="167" fontId="8" fillId="3" borderId="4" xfId="1" applyNumberFormat="1" applyFont="1" applyFill="1" applyBorder="1" applyAlignment="1">
      <alignment horizontal="right" vertical="center" wrapText="1" shrinkToFit="1"/>
    </xf>
    <xf numFmtId="0" fontId="3" fillId="0" borderId="0" xfId="0" applyFont="1" applyAlignment="1">
      <alignment vertical="center"/>
    </xf>
    <xf numFmtId="0" fontId="12" fillId="4" borderId="0" xfId="3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vertical="center" wrapText="1" shrinkToFit="1"/>
    </xf>
    <xf numFmtId="166" fontId="8" fillId="4" borderId="0" xfId="1" applyNumberFormat="1" applyFont="1" applyFill="1" applyAlignment="1">
      <alignment horizontal="right" vertical="center" wrapText="1" shrinkToFit="1"/>
    </xf>
    <xf numFmtId="169" fontId="5" fillId="4" borderId="0" xfId="2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 shrinkToFit="1"/>
    </xf>
    <xf numFmtId="0" fontId="4" fillId="6" borderId="7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37" fontId="12" fillId="6" borderId="0" xfId="0" applyNumberFormat="1" applyFont="1" applyFill="1" applyAlignment="1">
      <alignment horizontal="right" vertical="center" wrapText="1" shrinkToFit="1"/>
    </xf>
    <xf numFmtId="0" fontId="12" fillId="6" borderId="0" xfId="0" applyFont="1" applyFill="1" applyAlignment="1">
      <alignment horizontal="right" vertical="center" wrapText="1" shrinkToFit="1"/>
    </xf>
    <xf numFmtId="0" fontId="12" fillId="3" borderId="0" xfId="4" applyFont="1" applyFill="1" applyAlignment="1">
      <alignment horizontal="right" vertical="center" wrapText="1" shrinkToFit="1"/>
    </xf>
    <xf numFmtId="0" fontId="12" fillId="4" borderId="0" xfId="0" applyFont="1" applyFill="1" applyAlignment="1">
      <alignment vertical="center"/>
    </xf>
    <xf numFmtId="37" fontId="3" fillId="4" borderId="0" xfId="0" applyNumberFormat="1" applyFont="1" applyFill="1" applyAlignment="1">
      <alignment horizontal="right" vertical="center" wrapText="1" shrinkToFit="1"/>
    </xf>
    <xf numFmtId="0" fontId="8" fillId="3" borderId="0" xfId="0" applyFont="1" applyFill="1" applyAlignment="1">
      <alignment horizontal="right" vertical="center" wrapText="1" shrinkToFit="1"/>
    </xf>
    <xf numFmtId="166" fontId="8" fillId="3" borderId="0" xfId="1" applyNumberFormat="1" applyFont="1" applyFill="1" applyAlignment="1">
      <alignment horizontal="right" vertical="center" wrapText="1" shrinkToFit="1"/>
    </xf>
    <xf numFmtId="168" fontId="8" fillId="3" borderId="0" xfId="0" applyNumberFormat="1" applyFont="1" applyFill="1" applyAlignment="1">
      <alignment horizontal="right" vertical="center" wrapText="1" shrinkToFit="1"/>
    </xf>
    <xf numFmtId="0" fontId="3" fillId="6" borderId="0" xfId="0" applyFont="1" applyFill="1" applyAlignment="1">
      <alignment horizontal="left" vertical="center" wrapText="1" indent="1"/>
    </xf>
    <xf numFmtId="0" fontId="8" fillId="6" borderId="0" xfId="0" applyFont="1" applyFill="1" applyAlignment="1">
      <alignment horizontal="right" vertical="center" wrapText="1" shrinkToFit="1"/>
    </xf>
    <xf numFmtId="173" fontId="3" fillId="6" borderId="0" xfId="5" applyNumberFormat="1" applyFont="1" applyFill="1" applyAlignment="1">
      <alignment horizontal="right" vertical="center" wrapText="1" shrinkToFit="1"/>
    </xf>
    <xf numFmtId="0" fontId="3" fillId="3" borderId="0" xfId="0" applyFont="1" applyFill="1" applyAlignment="1">
      <alignment horizontal="left" vertical="center" wrapText="1" indent="1"/>
    </xf>
    <xf numFmtId="37" fontId="12" fillId="4" borderId="0" xfId="0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horizontal="right" vertical="center" wrapText="1" shrinkToFit="1"/>
    </xf>
    <xf numFmtId="173" fontId="3" fillId="3" borderId="0" xfId="5" applyNumberFormat="1" applyFont="1" applyFill="1" applyAlignment="1">
      <alignment horizontal="right" vertical="center" wrapText="1" shrinkToFit="1"/>
    </xf>
    <xf numFmtId="37" fontId="12" fillId="3" borderId="0" xfId="0" applyNumberFormat="1" applyFont="1" applyFill="1" applyAlignment="1">
      <alignment horizontal="right" vertical="center" wrapText="1" shrinkToFit="1"/>
    </xf>
    <xf numFmtId="0" fontId="13" fillId="3" borderId="0" xfId="0" quotePrefix="1" applyFont="1" applyFill="1" applyAlignment="1">
      <alignment horizontal="left" vertical="center" wrapText="1"/>
    </xf>
    <xf numFmtId="0" fontId="12" fillId="3" borderId="0" xfId="0" applyFont="1" applyFill="1" applyAlignment="1">
      <alignment horizontal="right" vertical="center" wrapText="1" shrinkToFit="1"/>
    </xf>
    <xf numFmtId="0" fontId="3" fillId="6" borderId="4" xfId="0" applyFont="1" applyFill="1" applyBorder="1" applyAlignment="1">
      <alignment horizontal="left" vertical="center" wrapText="1" indent="1"/>
    </xf>
    <xf numFmtId="167" fontId="12" fillId="6" borderId="4" xfId="1" applyNumberFormat="1" applyFont="1" applyFill="1" applyBorder="1" applyAlignment="1">
      <alignment horizontal="right" vertical="center" wrapText="1" shrinkToFit="1"/>
    </xf>
    <xf numFmtId="0" fontId="6" fillId="3" borderId="0" xfId="0" applyFont="1" applyFill="1"/>
    <xf numFmtId="0" fontId="6" fillId="0" borderId="0" xfId="0" applyFont="1"/>
    <xf numFmtId="9" fontId="28" fillId="4" borderId="0" xfId="2" applyFont="1" applyFill="1" applyAlignment="1">
      <alignment horizontal="centerContinuous"/>
    </xf>
    <xf numFmtId="0" fontId="4" fillId="4" borderId="0" xfId="0" applyFont="1" applyFill="1" applyAlignment="1">
      <alignment horizontal="centerContinuous"/>
    </xf>
    <xf numFmtId="0" fontId="12" fillId="4" borderId="0" xfId="4" quotePrefix="1" applyFont="1" applyFill="1" applyAlignment="1">
      <alignment horizontal="left"/>
    </xf>
    <xf numFmtId="0" fontId="5" fillId="3" borderId="0" xfId="4" applyFont="1" applyFill="1" applyAlignment="1">
      <alignment horizontal="center" vertical="center" wrapText="1" shrinkToFit="1"/>
    </xf>
    <xf numFmtId="0" fontId="11" fillId="4" borderId="0" xfId="4" applyFont="1" applyFill="1" applyAlignment="1">
      <alignment horizontal="right"/>
    </xf>
    <xf numFmtId="0" fontId="11" fillId="3" borderId="0" xfId="0" applyFont="1" applyFill="1" applyAlignment="1">
      <alignment horizontal="right"/>
    </xf>
    <xf numFmtId="0" fontId="25" fillId="4" borderId="0" xfId="0" applyFont="1" applyFill="1" applyAlignment="1">
      <alignment horizontal="right"/>
    </xf>
    <xf numFmtId="0" fontId="13" fillId="6" borderId="2" xfId="0" applyFont="1" applyFill="1" applyBorder="1" applyAlignment="1">
      <alignment wrapText="1"/>
    </xf>
    <xf numFmtId="166" fontId="12" fillId="6" borderId="2" xfId="1" applyNumberFormat="1" applyFont="1" applyFill="1" applyBorder="1" applyAlignment="1">
      <alignment horizontal="right" wrapText="1" shrinkToFit="1"/>
    </xf>
    <xf numFmtId="167" fontId="3" fillId="6" borderId="2" xfId="1" applyNumberFormat="1" applyFont="1" applyFill="1" applyBorder="1" applyAlignment="1">
      <alignment horizontal="right" wrapText="1" shrinkToFit="1"/>
    </xf>
    <xf numFmtId="0" fontId="13" fillId="4" borderId="6" xfId="0" applyFont="1" applyFill="1" applyBorder="1" applyAlignment="1">
      <alignment wrapText="1"/>
    </xf>
    <xf numFmtId="166" fontId="12" fillId="4" borderId="6" xfId="1" applyNumberFormat="1" applyFont="1" applyFill="1" applyBorder="1" applyAlignment="1">
      <alignment horizontal="right" wrapText="1" shrinkToFit="1"/>
    </xf>
    <xf numFmtId="167" fontId="3" fillId="4" borderId="6" xfId="1" applyNumberFormat="1" applyFont="1" applyFill="1" applyBorder="1" applyAlignment="1">
      <alignment horizontal="right" wrapText="1" shrinkToFit="1"/>
    </xf>
    <xf numFmtId="0" fontId="13" fillId="6" borderId="0" xfId="0" applyFont="1" applyFill="1" applyAlignment="1">
      <alignment horizontal="left" wrapText="1"/>
    </xf>
    <xf numFmtId="0" fontId="13" fillId="4" borderId="0" xfId="0" quotePrefix="1" applyFont="1" applyFill="1" applyAlignment="1">
      <alignment horizontal="left"/>
    </xf>
    <xf numFmtId="167" fontId="8" fillId="3" borderId="0" xfId="1" applyNumberFormat="1" applyFont="1" applyFill="1" applyAlignment="1">
      <alignment horizontal="right" wrapText="1" shrinkToFit="1"/>
    </xf>
    <xf numFmtId="0" fontId="13" fillId="4" borderId="0" xfId="0" applyFont="1" applyFill="1" applyAlignment="1">
      <alignment horizontal="left" wrapText="1"/>
    </xf>
    <xf numFmtId="0" fontId="13" fillId="3" borderId="6" xfId="0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166" fontId="12" fillId="3" borderId="6" xfId="1" applyNumberFormat="1" applyFont="1" applyFill="1" applyBorder="1" applyAlignment="1">
      <alignment horizontal="right" wrapText="1" shrinkToFit="1"/>
    </xf>
    <xf numFmtId="167" fontId="3" fillId="3" borderId="6" xfId="1" applyNumberFormat="1" applyFont="1" applyFill="1" applyBorder="1" applyAlignment="1">
      <alignment horizontal="right" wrapText="1" shrinkToFit="1"/>
    </xf>
    <xf numFmtId="164" fontId="8" fillId="3" borderId="0" xfId="0" applyNumberFormat="1" applyFont="1" applyFill="1" applyAlignment="1">
      <alignment horizontal="right" wrapText="1" shrinkToFit="1"/>
    </xf>
    <xf numFmtId="168" fontId="3" fillId="6" borderId="0" xfId="0" applyNumberFormat="1" applyFont="1" applyFill="1" applyAlignment="1">
      <alignment horizontal="right" wrapText="1" shrinkToFit="1"/>
    </xf>
    <xf numFmtId="167" fontId="3" fillId="4" borderId="2" xfId="1" applyNumberFormat="1" applyFont="1" applyFill="1" applyBorder="1" applyAlignment="1">
      <alignment horizontal="right" wrapText="1" shrinkToFit="1"/>
    </xf>
    <xf numFmtId="167" fontId="3" fillId="3" borderId="2" xfId="1" applyNumberFormat="1" applyFont="1" applyFill="1" applyBorder="1" applyAlignment="1">
      <alignment horizontal="right" wrapText="1" shrinkToFi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8" fillId="3" borderId="4" xfId="0" applyFont="1" applyFill="1" applyBorder="1" applyAlignment="1">
      <alignment horizontal="right" wrapText="1" shrinkToFit="1"/>
    </xf>
    <xf numFmtId="167" fontId="8" fillId="3" borderId="4" xfId="1" applyNumberFormat="1" applyFont="1" applyFill="1" applyBorder="1" applyAlignment="1">
      <alignment horizontal="right" wrapText="1" shrinkToFit="1"/>
    </xf>
    <xf numFmtId="167" fontId="3" fillId="3" borderId="4" xfId="1" applyNumberFormat="1" applyFont="1" applyFill="1" applyBorder="1" applyAlignment="1">
      <alignment horizontal="right" wrapText="1" shrinkToFit="1"/>
    </xf>
    <xf numFmtId="0" fontId="3" fillId="0" borderId="0" xfId="0" applyFont="1"/>
    <xf numFmtId="0" fontId="12" fillId="4" borderId="0" xfId="3" applyFont="1" applyFill="1" applyAlignment="1">
      <alignment wrapText="1"/>
    </xf>
    <xf numFmtId="169" fontId="5" fillId="4" borderId="0" xfId="2" applyNumberFormat="1" applyFont="1" applyFill="1" applyAlignment="1">
      <alignment horizontal="right" wrapText="1" shrinkToFit="1"/>
    </xf>
    <xf numFmtId="167" fontId="5" fillId="4" borderId="0" xfId="1" applyNumberFormat="1" applyFont="1" applyFill="1" applyAlignment="1">
      <alignment horizontal="right" wrapText="1" shrinkToFit="1"/>
    </xf>
    <xf numFmtId="169" fontId="4" fillId="3" borderId="0" xfId="2" applyNumberFormat="1" applyFont="1" applyFill="1" applyAlignment="1">
      <alignment horizontal="right" wrapText="1" shrinkToFit="1"/>
    </xf>
    <xf numFmtId="167" fontId="13" fillId="4" borderId="0" xfId="1" applyNumberFormat="1" applyFont="1" applyFill="1" applyAlignment="1">
      <alignment horizontal="right" wrapText="1" shrinkToFit="1"/>
    </xf>
    <xf numFmtId="166" fontId="3" fillId="0" borderId="0" xfId="1" applyNumberFormat="1" applyFont="1" applyAlignment="1">
      <alignment horizontal="right" wrapText="1" shrinkToFit="1"/>
    </xf>
    <xf numFmtId="0" fontId="4" fillId="4" borderId="0" xfId="0" applyFont="1" applyFill="1" applyAlignment="1">
      <alignment horizontal="right" wrapText="1" shrinkToFit="1"/>
    </xf>
    <xf numFmtId="0" fontId="3" fillId="4" borderId="0" xfId="4" applyFont="1" applyFill="1" applyAlignment="1">
      <alignment horizontal="right" wrapText="1" shrinkToFit="1"/>
    </xf>
    <xf numFmtId="0" fontId="3" fillId="3" borderId="0" xfId="4" applyFont="1" applyFill="1" applyAlignment="1">
      <alignment horizontal="right" wrapText="1" shrinkToFit="1"/>
    </xf>
    <xf numFmtId="166" fontId="4" fillId="4" borderId="0" xfId="0" applyNumberFormat="1" applyFont="1" applyFill="1" applyAlignment="1">
      <alignment horizontal="right" wrapText="1" shrinkToFit="1"/>
    </xf>
    <xf numFmtId="0" fontId="13" fillId="3" borderId="0" xfId="0" applyFont="1" applyFill="1"/>
    <xf numFmtId="0" fontId="12" fillId="6" borderId="0" xfId="0" applyFont="1" applyFill="1" applyAlignment="1">
      <alignment horizontal="right" wrapText="1" shrinkToFit="1"/>
    </xf>
    <xf numFmtId="173" fontId="3" fillId="3" borderId="0" xfId="5" applyNumberFormat="1" applyFont="1" applyFill="1" applyAlignment="1">
      <alignment horizontal="right" wrapText="1" shrinkToFit="1"/>
    </xf>
    <xf numFmtId="0" fontId="3" fillId="3" borderId="0" xfId="0" applyFont="1" applyFill="1" applyAlignment="1">
      <alignment wrapText="1"/>
    </xf>
    <xf numFmtId="0" fontId="44" fillId="3" borderId="0" xfId="0" applyFont="1" applyFill="1"/>
    <xf numFmtId="166" fontId="5" fillId="3" borderId="0" xfId="1" applyNumberFormat="1" applyFont="1" applyFill="1" applyAlignment="1">
      <alignment horizontal="right" wrapText="1" shrinkToFit="1"/>
    </xf>
    <xf numFmtId="0" fontId="8" fillId="3" borderId="0" xfId="0" applyFont="1" applyFill="1" applyAlignment="1">
      <alignment horizontal="right" wrapText="1" shrinkToFit="1"/>
    </xf>
    <xf numFmtId="168" fontId="8" fillId="3" borderId="0" xfId="0" applyNumberFormat="1" applyFont="1" applyFill="1" applyAlignment="1">
      <alignment horizontal="right" wrapText="1" shrinkToFit="1"/>
    </xf>
    <xf numFmtId="0" fontId="8" fillId="6" borderId="0" xfId="0" applyFont="1" applyFill="1" applyAlignment="1">
      <alignment horizontal="right" wrapText="1" shrinkToFit="1"/>
    </xf>
    <xf numFmtId="166" fontId="8" fillId="3" borderId="0" xfId="1" applyNumberFormat="1" applyFont="1" applyFill="1" applyAlignment="1">
      <alignment horizontal="right" wrapText="1" shrinkToFit="1"/>
    </xf>
    <xf numFmtId="166" fontId="12" fillId="3" borderId="0" xfId="1" applyNumberFormat="1" applyFont="1" applyFill="1" applyAlignment="1">
      <alignment horizontal="right" wrapText="1" shrinkToFit="1"/>
    </xf>
    <xf numFmtId="0" fontId="3" fillId="3" borderId="0" xfId="0" quotePrefix="1" applyFont="1" applyFill="1" applyAlignment="1">
      <alignment horizontal="left" wrapText="1"/>
    </xf>
    <xf numFmtId="0" fontId="12" fillId="3" borderId="0" xfId="0" applyFont="1" applyFill="1" applyAlignment="1">
      <alignment horizontal="right" wrapText="1" shrinkToFit="1"/>
    </xf>
    <xf numFmtId="0" fontId="3" fillId="6" borderId="4" xfId="0" applyFont="1" applyFill="1" applyBorder="1" applyAlignment="1">
      <alignment horizontal="left" wrapText="1" indent="1"/>
    </xf>
    <xf numFmtId="0" fontId="3" fillId="3" borderId="4" xfId="0" applyFont="1" applyFill="1" applyBorder="1"/>
    <xf numFmtId="174" fontId="12" fillId="6" borderId="4" xfId="0" applyNumberFormat="1" applyFont="1" applyFill="1" applyBorder="1" applyAlignment="1">
      <alignment horizontal="right" vertical="center" wrapText="1" shrinkToFit="1"/>
    </xf>
    <xf numFmtId="174" fontId="8" fillId="6" borderId="4" xfId="0" applyNumberFormat="1" applyFont="1" applyFill="1" applyBorder="1" applyAlignment="1">
      <alignment horizontal="right" vertical="center" wrapText="1" shrinkToFit="1"/>
    </xf>
    <xf numFmtId="9" fontId="3" fillId="3" borderId="0" xfId="2" applyFont="1" applyFill="1"/>
    <xf numFmtId="9" fontId="12" fillId="3" borderId="0" xfId="2" applyFont="1" applyFill="1"/>
    <xf numFmtId="9" fontId="6" fillId="3" borderId="0" xfId="2" applyFont="1" applyFill="1"/>
    <xf numFmtId="9" fontId="3" fillId="4" borderId="0" xfId="2" applyFont="1" applyFill="1"/>
    <xf numFmtId="0" fontId="3" fillId="3" borderId="0" xfId="0" applyFont="1" applyFill="1" applyAlignment="1">
      <alignment horizontal="center"/>
    </xf>
    <xf numFmtId="0" fontId="4" fillId="3" borderId="0" xfId="6" applyFont="1" applyFill="1" applyAlignment="1">
      <alignment vertical="center"/>
    </xf>
    <xf numFmtId="0" fontId="12" fillId="4" borderId="0" xfId="0" applyFont="1" applyFill="1" applyAlignment="1">
      <alignment horizontal="centerContinuous" vertical="center" shrinkToFit="1"/>
    </xf>
    <xf numFmtId="166" fontId="48" fillId="4" borderId="0" xfId="0" applyNumberFormat="1" applyFont="1" applyFill="1" applyAlignment="1">
      <alignment horizontal="centerContinuous" vertical="center" shrinkToFit="1"/>
    </xf>
    <xf numFmtId="0" fontId="12" fillId="4" borderId="0" xfId="0" applyFont="1" applyFill="1" applyAlignment="1">
      <alignment horizontal="center" vertical="center"/>
    </xf>
    <xf numFmtId="167" fontId="4" fillId="4" borderId="0" xfId="1" applyNumberFormat="1" applyFont="1" applyFill="1" applyAlignment="1">
      <alignment horizontal="centerContinuous" vertical="center" shrinkToFit="1"/>
    </xf>
    <xf numFmtId="0" fontId="3" fillId="4" borderId="0" xfId="0" applyFont="1" applyFill="1" applyAlignment="1">
      <alignment vertical="center" shrinkToFit="1"/>
    </xf>
    <xf numFmtId="0" fontId="12" fillId="4" borderId="0" xfId="4" applyFont="1" applyFill="1" applyAlignment="1">
      <alignment horizontal="center" vertical="center"/>
    </xf>
    <xf numFmtId="0" fontId="11" fillId="4" borderId="0" xfId="4" applyFont="1" applyFill="1" applyAlignment="1">
      <alignment horizontal="right" vertical="center" shrinkToFit="1"/>
    </xf>
    <xf numFmtId="0" fontId="13" fillId="4" borderId="0" xfId="0" applyFont="1" applyFill="1" applyAlignment="1">
      <alignment horizontal="right" vertical="center" shrinkToFit="1"/>
    </xf>
    <xf numFmtId="0" fontId="13" fillId="4" borderId="0" xfId="0" quotePrefix="1" applyFont="1" applyFill="1" applyAlignment="1">
      <alignment horizontal="right" vertical="center" shrinkToFit="1"/>
    </xf>
    <xf numFmtId="167" fontId="8" fillId="4" borderId="0" xfId="1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right" vertical="center" shrinkToFit="1"/>
    </xf>
    <xf numFmtId="0" fontId="3" fillId="4" borderId="0" xfId="0" applyFont="1" applyFill="1" applyAlignment="1">
      <alignment horizontal="right" vertical="center" shrinkToFit="1"/>
    </xf>
    <xf numFmtId="164" fontId="8" fillId="4" borderId="0" xfId="0" applyNumberFormat="1" applyFont="1" applyFill="1" applyAlignment="1">
      <alignment horizontal="right" vertical="center" wrapText="1" shrinkToFit="1"/>
    </xf>
    <xf numFmtId="0" fontId="3" fillId="0" borderId="4" xfId="0" applyFont="1" applyBorder="1" applyAlignment="1">
      <alignment horizontal="right" vertical="center" shrinkToFit="1"/>
    </xf>
    <xf numFmtId="169" fontId="4" fillId="4" borderId="0" xfId="2" applyNumberFormat="1" applyFont="1" applyFill="1" applyAlignment="1">
      <alignment horizontal="right" vertical="center" wrapText="1" shrinkToFit="1"/>
    </xf>
    <xf numFmtId="0" fontId="5" fillId="3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12" fillId="6" borderId="0" xfId="4" applyFont="1" applyFill="1" applyAlignment="1">
      <alignment horizontal="right" vertical="center" wrapText="1" shrinkToFit="1"/>
    </xf>
    <xf numFmtId="168" fontId="3" fillId="3" borderId="0" xfId="0" applyNumberFormat="1" applyFont="1" applyFill="1" applyAlignment="1">
      <alignment horizontal="right" vertical="center" wrapText="1" shrinkToFit="1"/>
    </xf>
    <xf numFmtId="0" fontId="8" fillId="3" borderId="0" xfId="4" applyFont="1" applyFill="1" applyAlignment="1">
      <alignment horizontal="right" vertical="center" wrapText="1" shrinkToFit="1"/>
    </xf>
    <xf numFmtId="166" fontId="3" fillId="3" borderId="0" xfId="4" applyNumberFormat="1" applyFont="1" applyFill="1" applyAlignment="1">
      <alignment horizontal="right" vertical="center" wrapText="1" shrinkToFit="1"/>
    </xf>
    <xf numFmtId="43" fontId="12" fillId="3" borderId="0" xfId="1" applyFont="1" applyFill="1" applyAlignment="1">
      <alignment horizontal="right" vertical="center" wrapText="1" shrinkToFit="1"/>
    </xf>
    <xf numFmtId="167" fontId="3" fillId="3" borderId="0" xfId="4" applyNumberFormat="1" applyFont="1" applyFill="1" applyAlignment="1">
      <alignment horizontal="right" vertical="center" wrapText="1" shrinkToFit="1"/>
    </xf>
    <xf numFmtId="0" fontId="15" fillId="3" borderId="0" xfId="0" quotePrefix="1" applyFont="1" applyFill="1" applyAlignment="1">
      <alignment horizontal="right" vertical="center" wrapText="1" shrinkToFit="1"/>
    </xf>
    <xf numFmtId="0" fontId="3" fillId="6" borderId="0" xfId="4" applyFont="1" applyFill="1" applyAlignment="1">
      <alignment horizontal="right" vertical="center" wrapText="1" shrinkToFit="1"/>
    </xf>
    <xf numFmtId="167" fontId="3" fillId="6" borderId="0" xfId="4" applyNumberFormat="1" applyFont="1" applyFill="1" applyAlignment="1">
      <alignment horizontal="right" vertical="center" wrapText="1" shrinkToFit="1"/>
    </xf>
    <xf numFmtId="0" fontId="3" fillId="4" borderId="4" xfId="0" applyFont="1" applyFill="1" applyBorder="1" applyAlignment="1">
      <alignment vertical="center"/>
    </xf>
    <xf numFmtId="167" fontId="3" fillId="6" borderId="4" xfId="4" applyNumberFormat="1" applyFont="1" applyFill="1" applyBorder="1" applyAlignment="1">
      <alignment horizontal="right" vertical="center" wrapText="1" shrinkToFit="1"/>
    </xf>
    <xf numFmtId="0" fontId="3" fillId="6" borderId="4" xfId="4" applyFont="1" applyFill="1" applyBorder="1" applyAlignment="1">
      <alignment horizontal="right" vertical="center" wrapText="1" shrinkToFit="1"/>
    </xf>
    <xf numFmtId="0" fontId="4" fillId="3" borderId="0" xfId="6" applyFont="1" applyFill="1" applyAlignment="1">
      <alignment vertical="center" wrapText="1"/>
    </xf>
    <xf numFmtId="0" fontId="4" fillId="3" borderId="0" xfId="6" applyFont="1" applyFill="1" applyAlignment="1">
      <alignment vertical="center" shrinkToFit="1"/>
    </xf>
    <xf numFmtId="0" fontId="20" fillId="4" borderId="0" xfId="0" applyFont="1" applyFill="1" applyAlignment="1">
      <alignment vertical="center" wrapText="1"/>
    </xf>
    <xf numFmtId="0" fontId="20" fillId="4" borderId="0" xfId="0" applyFont="1" applyFill="1" applyAlignment="1">
      <alignment vertical="center" shrinkToFit="1"/>
    </xf>
    <xf numFmtId="0" fontId="3" fillId="4" borderId="0" xfId="0" applyFont="1" applyFill="1" applyAlignment="1">
      <alignment horizontal="center" vertical="center"/>
    </xf>
    <xf numFmtId="167" fontId="5" fillId="3" borderId="0" xfId="1" applyNumberFormat="1" applyFont="1" applyFill="1" applyAlignment="1">
      <alignment horizontal="right" wrapText="1" shrinkToFit="1"/>
    </xf>
    <xf numFmtId="166" fontId="4" fillId="3" borderId="0" xfId="1" applyNumberFormat="1" applyFont="1" applyFill="1" applyAlignment="1">
      <alignment horizontal="right" wrapText="1" shrinkToFit="1"/>
    </xf>
    <xf numFmtId="167" fontId="13" fillId="3" borderId="0" xfId="1" applyNumberFormat="1" applyFont="1" applyFill="1" applyAlignment="1">
      <alignment horizontal="right" wrapText="1" shrinkToFit="1"/>
    </xf>
    <xf numFmtId="166" fontId="4" fillId="3" borderId="5" xfId="1" applyNumberFormat="1" applyFont="1" applyFill="1" applyBorder="1" applyAlignment="1">
      <alignment horizontal="right" wrapText="1" shrinkToFit="1"/>
    </xf>
    <xf numFmtId="167" fontId="13" fillId="3" borderId="5" xfId="1" applyNumberFormat="1" applyFont="1" applyFill="1" applyBorder="1" applyAlignment="1">
      <alignment horizontal="right" wrapText="1" shrinkToFit="1"/>
    </xf>
    <xf numFmtId="0" fontId="13" fillId="6" borderId="9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166" fontId="12" fillId="3" borderId="2" xfId="1" applyNumberFormat="1" applyFont="1" applyFill="1" applyBorder="1" applyAlignment="1">
      <alignment horizontal="right" vertical="center" wrapText="1" shrinkToFit="1"/>
    </xf>
    <xf numFmtId="166" fontId="3" fillId="3" borderId="2" xfId="1" applyNumberFormat="1" applyFont="1" applyFill="1" applyBorder="1" applyAlignment="1">
      <alignment horizontal="right" vertical="center" wrapText="1" shrinkToFit="1"/>
    </xf>
    <xf numFmtId="0" fontId="13" fillId="3" borderId="4" xfId="0" applyFont="1" applyFill="1" applyBorder="1" applyAlignment="1">
      <alignment horizontal="right" vertical="center" wrapText="1" shrinkToFit="1"/>
    </xf>
    <xf numFmtId="0" fontId="13" fillId="3" borderId="9" xfId="0" applyFont="1" applyFill="1" applyBorder="1" applyAlignment="1">
      <alignment vertical="center" wrapText="1"/>
    </xf>
    <xf numFmtId="169" fontId="27" fillId="3" borderId="0" xfId="2" quotePrefix="1" applyNumberFormat="1" applyFont="1" applyFill="1" applyAlignment="1">
      <alignment horizontal="right" vertical="center" wrapText="1" shrinkToFit="1"/>
    </xf>
    <xf numFmtId="9" fontId="27" fillId="3" borderId="0" xfId="2" quotePrefix="1" applyFont="1" applyFill="1" applyAlignment="1">
      <alignment horizontal="right" vertical="center" wrapText="1" shrinkToFit="1"/>
    </xf>
    <xf numFmtId="166" fontId="12" fillId="6" borderId="4" xfId="1" applyNumberFormat="1" applyFont="1" applyFill="1" applyBorder="1" applyAlignment="1">
      <alignment horizontal="right" vertical="center" wrapText="1" shrinkToFit="1"/>
    </xf>
    <xf numFmtId="166" fontId="3" fillId="6" borderId="4" xfId="1" applyNumberFormat="1" applyFont="1" applyFill="1" applyBorder="1" applyAlignment="1">
      <alignment horizontal="right" vertical="center" wrapText="1" shrinkToFit="1"/>
    </xf>
    <xf numFmtId="166" fontId="35" fillId="7" borderId="0" xfId="3" applyNumberFormat="1" applyFont="1" applyFill="1"/>
    <xf numFmtId="166" fontId="31" fillId="3" borderId="7" xfId="1" applyNumberFormat="1" applyFont="1" applyFill="1" applyBorder="1"/>
    <xf numFmtId="170" fontId="3" fillId="4" borderId="0" xfId="1" applyNumberFormat="1" applyFont="1" applyFill="1" applyAlignment="1">
      <alignment horizontal="right" vertical="center" wrapText="1" shrinkToFit="1"/>
    </xf>
    <xf numFmtId="0" fontId="13" fillId="3" borderId="0" xfId="3" applyFont="1" applyFill="1" applyAlignment="1">
      <alignment horizontal="right" wrapText="1" shrinkToFit="1"/>
    </xf>
    <xf numFmtId="0" fontId="3" fillId="3" borderId="2" xfId="3" applyFont="1" applyFill="1" applyBorder="1" applyAlignment="1">
      <alignment horizontal="right" wrapText="1" shrinkToFit="1"/>
    </xf>
    <xf numFmtId="166" fontId="4" fillId="3" borderId="2" xfId="1" applyNumberFormat="1" applyFont="1" applyFill="1" applyBorder="1" applyAlignment="1">
      <alignment horizontal="right" vertical="center" wrapText="1" shrinkToFit="1"/>
    </xf>
    <xf numFmtId="167" fontId="13" fillId="3" borderId="2" xfId="1" applyNumberFormat="1" applyFont="1" applyFill="1" applyBorder="1" applyAlignment="1">
      <alignment horizontal="right" wrapText="1" shrinkToFit="1"/>
    </xf>
    <xf numFmtId="169" fontId="38" fillId="4" borderId="0" xfId="2" applyNumberFormat="1" applyFont="1" applyFill="1"/>
    <xf numFmtId="0" fontId="3" fillId="6" borderId="4" xfId="0" applyFont="1" applyFill="1" applyBorder="1" applyAlignment="1">
      <alignment vertical="center"/>
    </xf>
    <xf numFmtId="166" fontId="26" fillId="4" borderId="0" xfId="3" applyNumberFormat="1" applyFont="1" applyFill="1" applyAlignment="1">
      <alignment horizontal="left"/>
    </xf>
    <xf numFmtId="166" fontId="26" fillId="4" borderId="0" xfId="1" applyNumberFormat="1" applyFont="1" applyFill="1" applyAlignment="1">
      <alignment horizontal="left" vertical="center"/>
    </xf>
    <xf numFmtId="166" fontId="12" fillId="4" borderId="0" xfId="4" applyNumberFormat="1" applyFont="1" applyFill="1" applyAlignment="1">
      <alignment horizontal="right" wrapText="1" shrinkToFit="1"/>
    </xf>
    <xf numFmtId="166" fontId="12" fillId="0" borderId="4" xfId="1" applyNumberFormat="1" applyFont="1" applyBorder="1" applyAlignment="1">
      <alignment horizontal="right" vertical="center" wrapText="1" shrinkToFit="1"/>
    </xf>
    <xf numFmtId="0" fontId="26" fillId="4" borderId="0" xfId="3" applyFont="1" applyFill="1" applyAlignment="1">
      <alignment horizontal="right" wrapText="1" shrinkToFit="1"/>
    </xf>
    <xf numFmtId="166" fontId="26" fillId="4" borderId="0" xfId="3" applyNumberFormat="1" applyFont="1" applyFill="1" applyAlignment="1">
      <alignment horizontal="left" shrinkToFit="1"/>
    </xf>
    <xf numFmtId="0" fontId="26" fillId="4" borderId="0" xfId="3" applyFont="1" applyFill="1" applyAlignment="1">
      <alignment horizontal="left"/>
    </xf>
    <xf numFmtId="166" fontId="28" fillId="3" borderId="0" xfId="3" applyNumberFormat="1" applyFont="1" applyFill="1" applyAlignment="1">
      <alignment horizontal="left" wrapText="1" shrinkToFit="1"/>
    </xf>
    <xf numFmtId="0" fontId="26" fillId="4" borderId="0" xfId="0" applyFont="1" applyFill="1" applyAlignment="1">
      <alignment vertical="center"/>
    </xf>
    <xf numFmtId="0" fontId="26" fillId="4" borderId="0" xfId="0" applyFont="1" applyFill="1"/>
    <xf numFmtId="9" fontId="44" fillId="4" borderId="0" xfId="2" applyFont="1" applyFill="1" applyAlignment="1">
      <alignment vertical="center"/>
    </xf>
    <xf numFmtId="0" fontId="3" fillId="4" borderId="5" xfId="0" applyFont="1" applyFill="1" applyBorder="1" applyAlignment="1">
      <alignment horizontal="left" vertical="center" indent="1"/>
    </xf>
    <xf numFmtId="166" fontId="28" fillId="4" borderId="0" xfId="3" applyNumberFormat="1" applyFont="1" applyFill="1" applyAlignment="1">
      <alignment horizontal="left"/>
    </xf>
    <xf numFmtId="166" fontId="26" fillId="4" borderId="0" xfId="3" applyNumberFormat="1" applyFont="1" applyFill="1" applyAlignment="1">
      <alignment horizontal="left" wrapText="1" shrinkToFit="1"/>
    </xf>
    <xf numFmtId="169" fontId="3" fillId="3" borderId="5" xfId="2" applyNumberFormat="1" applyFont="1" applyFill="1" applyBorder="1" applyAlignment="1">
      <alignment horizontal="right" wrapText="1" shrinkToFit="1"/>
    </xf>
    <xf numFmtId="0" fontId="3" fillId="4" borderId="4" xfId="0" applyFont="1" applyFill="1" applyBorder="1" applyAlignment="1">
      <alignment vertical="center" wrapText="1"/>
    </xf>
    <xf numFmtId="169" fontId="3" fillId="6" borderId="4" xfId="2" applyNumberFormat="1" applyFont="1" applyFill="1" applyBorder="1" applyAlignment="1">
      <alignment vertical="center" shrinkToFit="1"/>
    </xf>
    <xf numFmtId="0" fontId="1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45" fillId="0" borderId="1" xfId="3" applyFont="1" applyBorder="1" applyAlignment="1">
      <alignment horizontal="center" vertical="center" wrapText="1" shrinkToFit="1"/>
    </xf>
    <xf numFmtId="165" fontId="11" fillId="0" borderId="0" xfId="3" quotePrefix="1" applyNumberFormat="1" applyFont="1" applyAlignment="1">
      <alignment horizontal="right" vertical="center" shrinkToFit="1"/>
    </xf>
    <xf numFmtId="0" fontId="13" fillId="6" borderId="0" xfId="3" applyFont="1" applyFill="1" applyAlignment="1">
      <alignment vertical="center" wrapText="1"/>
    </xf>
    <xf numFmtId="0" fontId="13" fillId="4" borderId="0" xfId="3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3" borderId="3" xfId="3" applyFont="1" applyFill="1" applyBorder="1" applyAlignment="1">
      <alignment vertical="center" wrapText="1"/>
    </xf>
    <xf numFmtId="0" fontId="3" fillId="0" borderId="0" xfId="3" applyFont="1" applyFill="1" applyAlignment="1">
      <alignment horizontal="right" wrapText="1" shrinkToFit="1"/>
    </xf>
    <xf numFmtId="167" fontId="13" fillId="0" borderId="0" xfId="1" applyNumberFormat="1" applyFont="1" applyFill="1" applyAlignment="1">
      <alignment horizontal="right" wrapText="1" shrinkToFit="1"/>
    </xf>
    <xf numFmtId="0" fontId="3" fillId="0" borderId="3" xfId="3" applyFont="1" applyFill="1" applyBorder="1" applyAlignment="1">
      <alignment horizontal="right" wrapText="1" shrinkToFit="1"/>
    </xf>
    <xf numFmtId="167" fontId="13" fillId="0" borderId="3" xfId="1" applyNumberFormat="1" applyFont="1" applyFill="1" applyBorder="1" applyAlignment="1">
      <alignment horizontal="right" vertical="center" wrapText="1" shrinkToFit="1"/>
    </xf>
    <xf numFmtId="0" fontId="13" fillId="3" borderId="5" xfId="3" applyFont="1" applyFill="1" applyBorder="1" applyAlignment="1">
      <alignment vertical="center" wrapText="1"/>
    </xf>
    <xf numFmtId="0" fontId="13" fillId="3" borderId="2" xfId="3" applyFont="1" applyFill="1" applyBorder="1" applyAlignment="1">
      <alignment vertical="center" wrapText="1"/>
    </xf>
    <xf numFmtId="0" fontId="13" fillId="6" borderId="3" xfId="3" applyFont="1" applyFill="1" applyBorder="1" applyAlignment="1">
      <alignment vertical="center" wrapText="1"/>
    </xf>
    <xf numFmtId="0" fontId="3" fillId="3" borderId="5" xfId="3" applyFont="1" applyFill="1" applyBorder="1" applyAlignment="1">
      <alignment horizontal="right" wrapText="1" shrinkToFit="1"/>
    </xf>
    <xf numFmtId="166" fontId="3" fillId="6" borderId="7" xfId="3" applyNumberFormat="1" applyFont="1" applyFill="1" applyBorder="1" applyAlignment="1">
      <alignment horizontal="right" wrapText="1" shrinkToFit="1"/>
    </xf>
    <xf numFmtId="0" fontId="51" fillId="5" borderId="0" xfId="0" applyFont="1" applyFill="1" applyAlignment="1">
      <alignment horizontal="center" vertical="center" wrapText="1" shrinkToFit="1"/>
    </xf>
    <xf numFmtId="0" fontId="52" fillId="4" borderId="0" xfId="0" applyFont="1" applyFill="1"/>
    <xf numFmtId="0" fontId="52" fillId="4" borderId="0" xfId="0" applyFont="1" applyFill="1" applyAlignment="1">
      <alignment horizontal="right"/>
    </xf>
    <xf numFmtId="166" fontId="52" fillId="4" borderId="0" xfId="1" applyNumberFormat="1" applyFont="1" applyFill="1" applyAlignment="1">
      <alignment horizontal="center"/>
    </xf>
    <xf numFmtId="166" fontId="53" fillId="4" borderId="0" xfId="1" applyNumberFormat="1" applyFont="1" applyFill="1" applyAlignment="1">
      <alignment horizontal="center"/>
    </xf>
    <xf numFmtId="0" fontId="52" fillId="9" borderId="0" xfId="0" quotePrefix="1" applyFont="1" applyFill="1"/>
    <xf numFmtId="166" fontId="52" fillId="0" borderId="0" xfId="1" applyNumberFormat="1" applyFont="1" applyFill="1" applyAlignment="1">
      <alignment horizontal="right"/>
    </xf>
    <xf numFmtId="166" fontId="52" fillId="3" borderId="7" xfId="1" applyNumberFormat="1" applyFont="1" applyFill="1" applyBorder="1"/>
    <xf numFmtId="166" fontId="52" fillId="3" borderId="0" xfId="1" applyNumberFormat="1" applyFont="1" applyFill="1" applyBorder="1"/>
    <xf numFmtId="166" fontId="52" fillId="3" borderId="5" xfId="1" applyNumberFormat="1" applyFont="1" applyFill="1" applyBorder="1"/>
    <xf numFmtId="0" fontId="54" fillId="0" borderId="0" xfId="0" applyFont="1" applyAlignment="1">
      <alignment horizontal="center"/>
    </xf>
    <xf numFmtId="0" fontId="55" fillId="4" borderId="0" xfId="0" applyFont="1" applyFill="1"/>
    <xf numFmtId="0" fontId="55" fillId="4" borderId="0" xfId="0" applyFont="1" applyFill="1" applyAlignment="1">
      <alignment horizontal="center"/>
    </xf>
    <xf numFmtId="0" fontId="55" fillId="4" borderId="0" xfId="0" applyFont="1" applyFill="1" applyAlignment="1">
      <alignment horizontal="centerContinuous"/>
    </xf>
    <xf numFmtId="0" fontId="54" fillId="0" borderId="0" xfId="0" applyFont="1" applyAlignment="1"/>
    <xf numFmtId="0" fontId="52" fillId="4" borderId="10" xfId="0" applyFont="1" applyFill="1" applyBorder="1"/>
    <xf numFmtId="0" fontId="54" fillId="0" borderId="7" xfId="0" applyFont="1" applyBorder="1" applyAlignment="1">
      <alignment horizontal="center"/>
    </xf>
    <xf numFmtId="167" fontId="52" fillId="4" borderId="7" xfId="1" applyNumberFormat="1" applyFont="1" applyFill="1" applyBorder="1" applyAlignment="1">
      <alignment horizontal="right"/>
    </xf>
    <xf numFmtId="0" fontId="52" fillId="4" borderId="7" xfId="0" applyFont="1" applyFill="1" applyBorder="1"/>
    <xf numFmtId="0" fontId="55" fillId="4" borderId="7" xfId="0" applyFont="1" applyFill="1" applyBorder="1" applyAlignment="1">
      <alignment horizontal="centerContinuous"/>
    </xf>
    <xf numFmtId="167" fontId="52" fillId="4" borderId="11" xfId="1" applyNumberFormat="1" applyFont="1" applyFill="1" applyBorder="1" applyAlignment="1">
      <alignment horizontal="right"/>
    </xf>
    <xf numFmtId="0" fontId="52" fillId="4" borderId="12" xfId="0" applyFont="1" applyFill="1" applyBorder="1"/>
    <xf numFmtId="0" fontId="54" fillId="0" borderId="0" xfId="0" applyFont="1" applyBorder="1" applyAlignment="1">
      <alignment horizontal="center"/>
    </xf>
    <xf numFmtId="167" fontId="52" fillId="4" borderId="0" xfId="1" applyNumberFormat="1" applyFont="1" applyFill="1" applyBorder="1" applyAlignment="1">
      <alignment horizontal="right"/>
    </xf>
    <xf numFmtId="0" fontId="55" fillId="4" borderId="0" xfId="0" applyFont="1" applyFill="1" applyBorder="1" applyAlignment="1">
      <alignment horizontal="centerContinuous"/>
    </xf>
    <xf numFmtId="167" fontId="52" fillId="4" borderId="13" xfId="1" applyNumberFormat="1" applyFont="1" applyFill="1" applyBorder="1" applyAlignment="1">
      <alignment horizontal="right"/>
    </xf>
    <xf numFmtId="0" fontId="52" fillId="4" borderId="0" xfId="0" applyFont="1" applyFill="1" applyBorder="1"/>
    <xf numFmtId="0" fontId="52" fillId="4" borderId="13" xfId="0" applyFont="1" applyFill="1" applyBorder="1"/>
    <xf numFmtId="0" fontId="52" fillId="4" borderId="14" xfId="0" applyFont="1" applyFill="1" applyBorder="1"/>
    <xf numFmtId="0" fontId="54" fillId="0" borderId="5" xfId="0" applyFont="1" applyBorder="1" applyAlignment="1">
      <alignment horizontal="center"/>
    </xf>
    <xf numFmtId="167" fontId="52" fillId="4" borderId="5" xfId="1" applyNumberFormat="1" applyFont="1" applyFill="1" applyBorder="1" applyAlignment="1">
      <alignment horizontal="right"/>
    </xf>
    <xf numFmtId="0" fontId="55" fillId="4" borderId="5" xfId="0" applyFont="1" applyFill="1" applyBorder="1" applyAlignment="1">
      <alignment horizontal="centerContinuous"/>
    </xf>
    <xf numFmtId="167" fontId="52" fillId="4" borderId="15" xfId="1" applyNumberFormat="1" applyFont="1" applyFill="1" applyBorder="1" applyAlignment="1">
      <alignment horizontal="right"/>
    </xf>
    <xf numFmtId="0" fontId="52" fillId="3" borderId="0" xfId="0" applyFont="1" applyFill="1" applyBorder="1"/>
    <xf numFmtId="166" fontId="52" fillId="4" borderId="0" xfId="0" applyNumberFormat="1" applyFont="1" applyFill="1"/>
    <xf numFmtId="169" fontId="52" fillId="3" borderId="0" xfId="2" applyNumberFormat="1" applyFont="1" applyFill="1" applyBorder="1"/>
    <xf numFmtId="0" fontId="52" fillId="3" borderId="5" xfId="0" applyFont="1" applyFill="1" applyBorder="1"/>
    <xf numFmtId="169" fontId="52" fillId="3" borderId="5" xfId="2" applyNumberFormat="1" applyFont="1" applyFill="1" applyBorder="1"/>
    <xf numFmtId="0" fontId="52" fillId="3" borderId="0" xfId="0" applyFont="1" applyFill="1"/>
    <xf numFmtId="166" fontId="52" fillId="3" borderId="0" xfId="0" applyNumberFormat="1" applyFont="1" applyFill="1"/>
    <xf numFmtId="169" fontId="52" fillId="3" borderId="0" xfId="2" applyNumberFormat="1" applyFont="1" applyFill="1"/>
    <xf numFmtId="166" fontId="52" fillId="8" borderId="0" xfId="0" applyNumberFormat="1" applyFont="1" applyFill="1"/>
    <xf numFmtId="10" fontId="3" fillId="6" borderId="4" xfId="2" applyNumberFormat="1" applyFont="1" applyFill="1" applyBorder="1" applyAlignment="1">
      <alignment horizontal="right" vertical="center" wrapText="1" shrinkToFit="1"/>
    </xf>
    <xf numFmtId="43" fontId="3" fillId="6" borderId="4" xfId="1" applyFont="1" applyFill="1" applyBorder="1" applyAlignment="1">
      <alignment horizontal="right" vertical="center" wrapText="1" shrinkToFit="1"/>
    </xf>
    <xf numFmtId="171" fontId="3" fillId="6" borderId="4" xfId="1" applyNumberFormat="1" applyFont="1" applyFill="1" applyBorder="1" applyAlignment="1">
      <alignment horizontal="right" vertical="center" wrapText="1" shrinkToFit="1"/>
    </xf>
    <xf numFmtId="166" fontId="12" fillId="0" borderId="4" xfId="1" applyNumberFormat="1" applyFont="1" applyFill="1" applyBorder="1" applyAlignment="1">
      <alignment horizontal="right" vertical="center" wrapText="1" shrinkToFit="1"/>
    </xf>
    <xf numFmtId="166" fontId="12" fillId="3" borderId="3" xfId="1" applyNumberFormat="1" applyFont="1" applyFill="1" applyBorder="1" applyAlignment="1">
      <alignment horizontal="right" vertical="center" wrapText="1" shrinkToFit="1"/>
    </xf>
    <xf numFmtId="0" fontId="32" fillId="4" borderId="8" xfId="0" applyFont="1" applyFill="1" applyBorder="1" applyAlignment="1">
      <alignment horizontal="center" vertical="center"/>
    </xf>
    <xf numFmtId="0" fontId="32" fillId="4" borderId="8" xfId="0" applyFont="1" applyFill="1" applyBorder="1" applyAlignment="1">
      <alignment horizontal="center" vertical="center" wrapText="1"/>
    </xf>
    <xf numFmtId="166" fontId="12" fillId="4" borderId="2" xfId="1" applyNumberFormat="1" applyFont="1" applyFill="1" applyBorder="1" applyAlignment="1">
      <alignment horizontal="right" wrapText="1" shrinkToFit="1"/>
    </xf>
    <xf numFmtId="43" fontId="3" fillId="4" borderId="0" xfId="0" applyNumberFormat="1" applyFont="1" applyFill="1" applyAlignment="1">
      <alignment vertical="center"/>
    </xf>
    <xf numFmtId="166" fontId="26" fillId="3" borderId="0" xfId="1" applyNumberFormat="1" applyFont="1" applyFill="1" applyAlignment="1">
      <alignment horizontal="right" vertical="center" wrapText="1" shrinkToFit="1"/>
    </xf>
    <xf numFmtId="166" fontId="3" fillId="4" borderId="0" xfId="0" applyNumberFormat="1" applyFont="1" applyFill="1" applyAlignment="1">
      <alignment vertical="center"/>
    </xf>
    <xf numFmtId="0" fontId="13" fillId="6" borderId="0" xfId="0" applyFont="1" applyFill="1" applyBorder="1" applyAlignment="1">
      <alignment vertical="center" wrapText="1"/>
    </xf>
    <xf numFmtId="37" fontId="3" fillId="6" borderId="0" xfId="0" applyNumberFormat="1" applyFont="1" applyFill="1" applyAlignment="1">
      <alignment horizontal="right" vertical="center" wrapText="1" shrinkToFi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37" fontId="8" fillId="0" borderId="0" xfId="0" applyNumberFormat="1" applyFont="1" applyFill="1" applyAlignment="1">
      <alignment horizontal="right" vertical="center" wrapText="1" shrinkToFit="1"/>
    </xf>
    <xf numFmtId="0" fontId="8" fillId="0" borderId="0" xfId="0" applyFont="1" applyFill="1" applyAlignment="1">
      <alignment horizontal="right" vertical="center" wrapText="1" shrinkToFit="1"/>
    </xf>
    <xf numFmtId="166" fontId="3" fillId="0" borderId="0" xfId="4" applyNumberFormat="1" applyFont="1" applyFill="1" applyAlignment="1">
      <alignment horizontal="right" wrapText="1" shrinkToFit="1"/>
    </xf>
    <xf numFmtId="173" fontId="8" fillId="0" borderId="0" xfId="5" applyNumberFormat="1" applyFont="1" applyFill="1" applyAlignment="1">
      <alignment horizontal="right" vertical="center" wrapText="1" shrinkToFit="1"/>
    </xf>
    <xf numFmtId="0" fontId="3" fillId="0" borderId="0" xfId="4" applyFont="1" applyFill="1" applyAlignment="1">
      <alignment horizontal="right" vertical="center" wrapText="1" shrinkToFit="1"/>
    </xf>
    <xf numFmtId="37" fontId="3" fillId="0" borderId="0" xfId="0" applyNumberFormat="1" applyFont="1" applyFill="1" applyAlignment="1">
      <alignment horizontal="right" vertical="center" wrapText="1" shrinkToFit="1"/>
    </xf>
    <xf numFmtId="0" fontId="3" fillId="0" borderId="0" xfId="0" applyFont="1" applyFill="1" applyAlignment="1">
      <alignment horizontal="right" vertical="center" wrapText="1" shrinkToFit="1"/>
    </xf>
    <xf numFmtId="173" fontId="3" fillId="0" borderId="0" xfId="5" applyNumberFormat="1" applyFont="1" applyFill="1" applyAlignment="1">
      <alignment horizontal="right" vertical="center" wrapText="1" shrinkToFit="1"/>
    </xf>
    <xf numFmtId="0" fontId="4" fillId="0" borderId="0" xfId="0" applyFont="1" applyFill="1" applyAlignment="1">
      <alignment wrapText="1"/>
    </xf>
    <xf numFmtId="0" fontId="13" fillId="0" borderId="0" xfId="0" applyFont="1" applyFill="1"/>
    <xf numFmtId="37" fontId="5" fillId="0" borderId="0" xfId="0" applyNumberFormat="1" applyFont="1" applyFill="1" applyAlignment="1">
      <alignment horizontal="right" wrapText="1" shrinkToFit="1"/>
    </xf>
    <xf numFmtId="0" fontId="5" fillId="0" borderId="0" xfId="0" applyFont="1" applyFill="1" applyAlignment="1">
      <alignment horizontal="right" wrapText="1" shrinkToFit="1"/>
    </xf>
    <xf numFmtId="167" fontId="5" fillId="0" borderId="0" xfId="1" applyNumberFormat="1" applyFont="1" applyFill="1" applyAlignment="1">
      <alignment horizontal="right" wrapText="1" shrinkToFit="1"/>
    </xf>
    <xf numFmtId="173" fontId="3" fillId="0" borderId="0" xfId="5" applyNumberFormat="1" applyFont="1" applyFill="1" applyAlignment="1">
      <alignment horizontal="right" wrapText="1" shrinkToFit="1"/>
    </xf>
    <xf numFmtId="37" fontId="12" fillId="0" borderId="0" xfId="0" applyNumberFormat="1" applyFont="1" applyFill="1" applyAlignment="1">
      <alignment horizontal="right" vertical="center" wrapText="1" shrinkToFit="1"/>
    </xf>
    <xf numFmtId="0" fontId="12" fillId="0" borderId="0" xfId="0" applyFont="1" applyFill="1" applyAlignment="1">
      <alignment horizontal="right" wrapText="1" shrinkToFit="1"/>
    </xf>
    <xf numFmtId="168" fontId="3" fillId="3" borderId="0" xfId="0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right" wrapText="1" shrinkToFit="1"/>
    </xf>
    <xf numFmtId="43" fontId="3" fillId="3" borderId="0" xfId="1" applyFont="1" applyFill="1" applyAlignment="1">
      <alignment horizontal="right" wrapText="1" shrinkToFit="1"/>
    </xf>
    <xf numFmtId="175" fontId="3" fillId="3" borderId="0" xfId="0" applyNumberFormat="1" applyFont="1" applyFill="1"/>
    <xf numFmtId="0" fontId="13" fillId="6" borderId="4" xfId="3" applyFont="1" applyFill="1" applyBorder="1" applyAlignment="1">
      <alignment vertical="center" wrapText="1"/>
    </xf>
    <xf numFmtId="166" fontId="12" fillId="6" borderId="18" xfId="1" applyNumberFormat="1" applyFont="1" applyFill="1" applyBorder="1" applyAlignment="1">
      <alignment horizontal="right" vertical="center" wrapText="1" shrinkToFit="1"/>
    </xf>
    <xf numFmtId="9" fontId="27" fillId="6" borderId="18" xfId="2" quotePrefix="1" applyFont="1" applyFill="1" applyBorder="1" applyAlignment="1">
      <alignment horizontal="right" vertical="center" wrapText="1" shrinkToFit="1"/>
    </xf>
    <xf numFmtId="167" fontId="3" fillId="6" borderId="18" xfId="1" applyNumberFormat="1" applyFont="1" applyFill="1" applyBorder="1" applyAlignment="1">
      <alignment horizontal="right" vertical="center" wrapText="1" shrinkToFit="1"/>
    </xf>
    <xf numFmtId="169" fontId="27" fillId="6" borderId="18" xfId="2" quotePrefix="1" applyNumberFormat="1" applyFont="1" applyFill="1" applyBorder="1" applyAlignment="1">
      <alignment horizontal="right" vertical="center" wrapText="1" shrinkToFit="1"/>
    </xf>
    <xf numFmtId="0" fontId="20" fillId="4" borderId="0" xfId="3" applyFont="1" applyFill="1" applyAlignment="1">
      <alignment horizontal="left" wrapText="1"/>
    </xf>
    <xf numFmtId="0" fontId="1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17" fontId="11" fillId="4" borderId="2" xfId="0" applyNumberFormat="1" applyFont="1" applyFill="1" applyBorder="1" applyAlignment="1">
      <alignment horizontal="center" wrapText="1" shrinkToFit="1"/>
    </xf>
    <xf numFmtId="0" fontId="20" fillId="4" borderId="0" xfId="3" applyFont="1" applyFill="1" applyAlignment="1">
      <alignment horizontal="left"/>
    </xf>
    <xf numFmtId="0" fontId="30" fillId="4" borderId="0" xfId="3" applyFont="1" applyFill="1" applyAlignment="1">
      <alignment horizontal="center"/>
    </xf>
    <xf numFmtId="0" fontId="33" fillId="4" borderId="0" xfId="3" applyFont="1" applyFill="1" applyAlignment="1">
      <alignment horizontal="center" wrapText="1"/>
    </xf>
    <xf numFmtId="0" fontId="33" fillId="0" borderId="0" xfId="3" applyFont="1" applyAlignment="1">
      <alignment horizontal="center"/>
    </xf>
    <xf numFmtId="0" fontId="34" fillId="4" borderId="0" xfId="3" applyFont="1" applyFill="1" applyAlignment="1">
      <alignment horizontal="center"/>
    </xf>
    <xf numFmtId="0" fontId="49" fillId="4" borderId="0" xfId="4" applyFont="1" applyFill="1" applyAlignment="1">
      <alignment horizontal="center"/>
    </xf>
    <xf numFmtId="0" fontId="35" fillId="4" borderId="0" xfId="4" applyFont="1" applyFill="1" applyAlignment="1">
      <alignment horizontal="center"/>
    </xf>
    <xf numFmtId="0" fontId="51" fillId="5" borderId="0" xfId="0" applyFont="1" applyFill="1" applyAlignment="1">
      <alignment horizontal="center" vertical="center" wrapText="1" shrinkToFit="1"/>
    </xf>
    <xf numFmtId="0" fontId="51" fillId="5" borderId="16" xfId="0" applyFont="1" applyFill="1" applyBorder="1" applyAlignment="1">
      <alignment horizontal="center" vertical="center" wrapText="1" shrinkToFit="1"/>
    </xf>
    <xf numFmtId="0" fontId="51" fillId="5" borderId="8" xfId="0" applyFont="1" applyFill="1" applyBorder="1" applyAlignment="1">
      <alignment horizontal="center" vertical="center" wrapText="1" shrinkToFit="1"/>
    </xf>
    <xf numFmtId="0" fontId="51" fillId="5" borderId="17" xfId="0" applyFont="1" applyFill="1" applyBorder="1" applyAlignment="1">
      <alignment horizontal="center" vertical="center" wrapText="1" shrinkToFit="1"/>
    </xf>
    <xf numFmtId="0" fontId="52" fillId="4" borderId="0" xfId="0" applyFont="1" applyFill="1" applyAlignment="1">
      <alignment horizontal="center"/>
    </xf>
    <xf numFmtId="0" fontId="5" fillId="5" borderId="0" xfId="0" applyFont="1" applyFill="1" applyAlignment="1">
      <alignment horizontal="center" vertical="center" wrapText="1" shrinkToFit="1"/>
    </xf>
    <xf numFmtId="0" fontId="22" fillId="4" borderId="0" xfId="4" applyFont="1" applyFill="1" applyAlignment="1">
      <alignment horizontal="left" vertical="center" wrapText="1"/>
    </xf>
    <xf numFmtId="0" fontId="21" fillId="4" borderId="0" xfId="0" applyFont="1" applyFill="1" applyAlignment="1">
      <alignment horizontal="left" vertical="center" wrapText="1"/>
    </xf>
    <xf numFmtId="0" fontId="22" fillId="4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left" vertical="center" wrapText="1"/>
    </xf>
    <xf numFmtId="0" fontId="20" fillId="4" borderId="0" xfId="0" applyFont="1" applyFill="1" applyAlignment="1">
      <alignment horizontal="left" wrapText="1"/>
    </xf>
    <xf numFmtId="0" fontId="22" fillId="4" borderId="0" xfId="4" applyFont="1" applyFill="1" applyAlignment="1">
      <alignment horizontal="left" vertical="top" wrapText="1"/>
    </xf>
    <xf numFmtId="0" fontId="5" fillId="5" borderId="0" xfId="4" applyFont="1" applyFill="1" applyAlignment="1">
      <alignment horizontal="center" vertical="center" wrapText="1" shrinkToFit="1"/>
    </xf>
    <xf numFmtId="0" fontId="20" fillId="4" borderId="0" xfId="0" applyFont="1" applyFill="1" applyAlignment="1">
      <alignment horizontal="left" vertical="center" wrapText="1"/>
    </xf>
    <xf numFmtId="0" fontId="5" fillId="5" borderId="0" xfId="4" applyFont="1" applyFill="1" applyAlignment="1">
      <alignment horizontal="center" vertical="center" shrinkToFit="1"/>
    </xf>
    <xf numFmtId="0" fontId="21" fillId="4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0" xfId="3" applyFont="1" applyFill="1" applyAlignment="1">
      <alignment horizontal="center" vertical="center"/>
    </xf>
    <xf numFmtId="14" fontId="45" fillId="0" borderId="1" xfId="3" quotePrefix="1" applyNumberFormat="1" applyFont="1" applyBorder="1" applyAlignment="1">
      <alignment horizontal="center" vertical="center" wrapText="1" shrinkToFit="1"/>
    </xf>
    <xf numFmtId="14" fontId="45" fillId="0" borderId="1" xfId="3" applyNumberFormat="1" applyFont="1" applyBorder="1" applyAlignment="1">
      <alignment horizontal="center" vertical="center" wrapText="1" shrinkToFit="1"/>
    </xf>
    <xf numFmtId="0" fontId="3" fillId="0" borderId="0" xfId="0" applyFont="1" applyFill="1" applyAlignment="1">
      <alignment vertical="center"/>
    </xf>
    <xf numFmtId="0" fontId="22" fillId="4" borderId="0" xfId="4" applyFont="1" applyFill="1" applyAlignment="1">
      <alignment vertical="center" wrapText="1"/>
    </xf>
    <xf numFmtId="0" fontId="22" fillId="4" borderId="0" xfId="4" applyFont="1" applyFill="1" applyAlignment="1">
      <alignment vertical="top" wrapText="1"/>
    </xf>
  </cellXfs>
  <cellStyles count="8">
    <cellStyle name="Comma" xfId="1" builtinId="3"/>
    <cellStyle name="Comma_IV-trim  2002" xfId="5" xr:uid="{00000000-0005-0000-0000-000001000000}"/>
    <cellStyle name="Normal" xfId="0" builtinId="0"/>
    <cellStyle name="Normal 2" xfId="3" xr:uid="{00000000-0005-0000-0000-000003000000}"/>
    <cellStyle name="Normal 3" xfId="6" xr:uid="{00000000-0005-0000-0000-000004000000}"/>
    <cellStyle name="Normal_IV-trim  2002" xfId="4" xr:uid="{00000000-0005-0000-0000-000006000000}"/>
    <cellStyle name="Percent" xfId="2" builtinId="5"/>
    <cellStyle name="Percent 2" xfId="7" xr:uid="{00000000-0005-0000-0000-000008000000}"/>
  </cellStyles>
  <dxfs count="0"/>
  <tableStyles count="0" defaultTableStyle="TableStyleMedium2" defaultPivotStyle="PivotStyleLight16"/>
  <colors>
    <mruColors>
      <color rgb="FFE8E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</xdr:row>
          <xdr:rowOff>0</xdr:rowOff>
        </xdr:from>
        <xdr:to>
          <xdr:col>6</xdr:col>
          <xdr:colOff>0</xdr:colOff>
          <xdr:row>40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0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8" name="Picture 1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9" name="Picture 1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10" name="Picture 1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11" name="Picture 2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58</xdr:row>
          <xdr:rowOff>12700</xdr:rowOff>
        </xdr:from>
        <xdr:to>
          <xdr:col>5</xdr:col>
          <xdr:colOff>0</xdr:colOff>
          <xdr:row>59</xdr:row>
          <xdr:rowOff>0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1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58</xdr:row>
          <xdr:rowOff>12700</xdr:rowOff>
        </xdr:from>
        <xdr:to>
          <xdr:col>5</xdr:col>
          <xdr:colOff>0</xdr:colOff>
          <xdr:row>59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1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1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1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1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1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34</xdr:row>
          <xdr:rowOff>0</xdr:rowOff>
        </xdr:from>
        <xdr:to>
          <xdr:col>4</xdr:col>
          <xdr:colOff>0</xdr:colOff>
          <xdr:row>34</xdr:row>
          <xdr:rowOff>50800</xdr:rowOff>
        </xdr:to>
        <xdr:sp macro="" textlink="">
          <xdr:nvSpPr>
            <xdr:cNvPr id="27650" name="Object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6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33</xdr:row>
          <xdr:rowOff>0</xdr:rowOff>
        </xdr:from>
        <xdr:to>
          <xdr:col>4</xdr:col>
          <xdr:colOff>0</xdr:colOff>
          <xdr:row>33</xdr:row>
          <xdr:rowOff>50800</xdr:rowOff>
        </xdr:to>
        <xdr:sp macro="" textlink="">
          <xdr:nvSpPr>
            <xdr:cNvPr id="27651" name="Object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6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25</xdr:row>
          <xdr:rowOff>0</xdr:rowOff>
        </xdr:from>
        <xdr:to>
          <xdr:col>4</xdr:col>
          <xdr:colOff>0</xdr:colOff>
          <xdr:row>25</xdr:row>
          <xdr:rowOff>50800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5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7" Type="http://schemas.openxmlformats.org/officeDocument/2006/relationships/oleObject" Target="../embeddings/oleObject5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6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4.bin"/><Relationship Id="rId4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9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6.bin"/><Relationship Id="rId4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6"/>
  <sheetViews>
    <sheetView showGridLines="0" tabSelected="1" zoomScaleNormal="100" zoomScaleSheetLayoutView="100" workbookViewId="0">
      <selection sqref="A1:H1"/>
    </sheetView>
  </sheetViews>
  <sheetFormatPr defaultColWidth="9.81640625" defaultRowHeight="10.5" x14ac:dyDescent="0.25"/>
  <cols>
    <col min="1" max="1" width="33" style="2" customWidth="1"/>
    <col min="2" max="2" width="2.7265625" style="3" customWidth="1"/>
    <col min="3" max="3" width="10.81640625" style="3" customWidth="1"/>
    <col min="4" max="5" width="10.7265625" style="3" customWidth="1"/>
    <col min="6" max="6" width="10.54296875" style="3" customWidth="1"/>
    <col min="7" max="8" width="10.7265625" style="5" customWidth="1"/>
    <col min="9" max="16384" width="9.81640625" style="1"/>
  </cols>
  <sheetData>
    <row r="1" spans="1:8" ht="11.15" customHeight="1" x14ac:dyDescent="0.25">
      <c r="A1" s="594" t="s">
        <v>0</v>
      </c>
      <c r="B1" s="594"/>
      <c r="C1" s="594"/>
      <c r="D1" s="594"/>
      <c r="E1" s="594"/>
      <c r="F1" s="594"/>
      <c r="G1" s="594"/>
      <c r="H1" s="594"/>
    </row>
    <row r="2" spans="1:8" ht="11.15" customHeight="1" x14ac:dyDescent="0.25">
      <c r="A2" s="595" t="s">
        <v>1</v>
      </c>
      <c r="B2" s="595"/>
      <c r="C2" s="595"/>
      <c r="D2" s="595"/>
      <c r="E2" s="595"/>
      <c r="F2" s="595"/>
      <c r="G2" s="595"/>
      <c r="H2" s="595"/>
    </row>
    <row r="3" spans="1:8" ht="11.15" customHeight="1" x14ac:dyDescent="0.25">
      <c r="A3" s="596" t="s">
        <v>2</v>
      </c>
      <c r="B3" s="596"/>
      <c r="C3" s="596"/>
      <c r="D3" s="596"/>
      <c r="E3" s="596"/>
      <c r="F3" s="596"/>
      <c r="G3" s="596"/>
      <c r="H3" s="596"/>
    </row>
    <row r="4" spans="1:8" ht="11.15" customHeight="1" x14ac:dyDescent="0.25">
      <c r="G4" s="4"/>
    </row>
    <row r="5" spans="1:8" ht="15" customHeight="1" x14ac:dyDescent="0.25">
      <c r="A5" s="6" t="s">
        <v>3</v>
      </c>
      <c r="B5" s="7"/>
      <c r="C5" s="8"/>
      <c r="D5" s="497" t="s">
        <v>192</v>
      </c>
      <c r="E5" s="497" t="s">
        <v>175</v>
      </c>
      <c r="F5" s="9" t="s">
        <v>4</v>
      </c>
    </row>
    <row r="6" spans="1:8" ht="13" customHeight="1" x14ac:dyDescent="0.25">
      <c r="A6" s="498" t="s">
        <v>5</v>
      </c>
      <c r="B6" s="10"/>
      <c r="C6" s="11"/>
      <c r="D6" s="12">
        <v>134460</v>
      </c>
      <c r="E6" s="12">
        <v>65562</v>
      </c>
      <c r="F6" s="13">
        <v>105.08831335224671</v>
      </c>
      <c r="G6" s="14">
        <v>68898</v>
      </c>
    </row>
    <row r="7" spans="1:8" ht="13" customHeight="1" x14ac:dyDescent="0.25">
      <c r="A7" s="499" t="s">
        <v>6</v>
      </c>
      <c r="B7" s="10"/>
      <c r="D7" s="454">
        <v>705</v>
      </c>
      <c r="E7" s="454">
        <v>12366</v>
      </c>
      <c r="F7" s="15">
        <v>-94.298884036875307</v>
      </c>
      <c r="G7" s="14"/>
    </row>
    <row r="8" spans="1:8" ht="13" customHeight="1" x14ac:dyDescent="0.25">
      <c r="A8" s="498" t="s">
        <v>7</v>
      </c>
      <c r="B8" s="10"/>
      <c r="C8" s="11"/>
      <c r="D8" s="12">
        <v>25953</v>
      </c>
      <c r="E8" s="12">
        <v>29633</v>
      </c>
      <c r="F8" s="13">
        <v>-12.418587385684877</v>
      </c>
      <c r="G8" s="482"/>
    </row>
    <row r="9" spans="1:8" ht="13" customHeight="1" x14ac:dyDescent="0.25">
      <c r="A9" s="499" t="s">
        <v>8</v>
      </c>
      <c r="B9" s="10"/>
      <c r="D9" s="454">
        <v>40445</v>
      </c>
      <c r="E9" s="454">
        <v>41023</v>
      </c>
      <c r="F9" s="15">
        <v>-1.4089657021670754</v>
      </c>
      <c r="G9" s="14"/>
    </row>
    <row r="10" spans="1:8" ht="13" customHeight="1" x14ac:dyDescent="0.25">
      <c r="A10" s="498" t="s">
        <v>9</v>
      </c>
      <c r="B10" s="10"/>
      <c r="C10" s="11"/>
      <c r="D10" s="12">
        <v>25881</v>
      </c>
      <c r="E10" s="12">
        <v>23995</v>
      </c>
      <c r="F10" s="13">
        <v>7.859970827255669</v>
      </c>
      <c r="G10" s="482"/>
    </row>
    <row r="11" spans="1:8" ht="13" customHeight="1" x14ac:dyDescent="0.25">
      <c r="A11" s="499" t="s">
        <v>10</v>
      </c>
      <c r="B11" s="10"/>
      <c r="D11" s="454">
        <v>227444</v>
      </c>
      <c r="E11" s="454">
        <v>172579</v>
      </c>
      <c r="F11" s="15">
        <v>31.791237636097101</v>
      </c>
    </row>
    <row r="12" spans="1:8" ht="13" customHeight="1" x14ac:dyDescent="0.25">
      <c r="A12" s="498" t="s">
        <v>11</v>
      </c>
      <c r="B12" s="10"/>
      <c r="C12" s="11"/>
      <c r="D12" s="12">
        <v>104758</v>
      </c>
      <c r="E12" s="12">
        <v>97470</v>
      </c>
      <c r="F12" s="13">
        <v>7.477172463322046</v>
      </c>
      <c r="G12" s="481"/>
    </row>
    <row r="13" spans="1:8" ht="13" customHeight="1" x14ac:dyDescent="0.25">
      <c r="A13" s="297" t="s">
        <v>12</v>
      </c>
      <c r="B13" s="17"/>
      <c r="C13" s="67"/>
      <c r="D13" s="454">
        <v>114200</v>
      </c>
      <c r="E13" s="454">
        <v>114513</v>
      </c>
      <c r="F13" s="455">
        <v>-0.27333141215407641</v>
      </c>
    </row>
    <row r="14" spans="1:8" ht="13" customHeight="1" x14ac:dyDescent="0.25">
      <c r="A14" s="498" t="s">
        <v>145</v>
      </c>
      <c r="B14" s="17"/>
      <c r="C14" s="11"/>
      <c r="D14" s="12">
        <v>54285</v>
      </c>
      <c r="E14" s="12">
        <v>52684</v>
      </c>
      <c r="F14" s="13">
        <v>3.0388732822109077</v>
      </c>
    </row>
    <row r="15" spans="1:8" ht="13" customHeight="1" x14ac:dyDescent="0.25">
      <c r="A15" s="500" t="s">
        <v>13</v>
      </c>
      <c r="B15" s="10"/>
      <c r="C15" s="502"/>
      <c r="D15" s="454">
        <v>160291</v>
      </c>
      <c r="E15" s="454">
        <v>146562</v>
      </c>
      <c r="F15" s="503">
        <v>9.3673667116988</v>
      </c>
      <c r="G15" s="489"/>
    </row>
    <row r="16" spans="1:8" ht="13" customHeight="1" x14ac:dyDescent="0.25">
      <c r="A16" s="102" t="s">
        <v>14</v>
      </c>
      <c r="B16" s="67"/>
      <c r="C16" s="11"/>
      <c r="D16" s="12">
        <v>68131</v>
      </c>
      <c r="E16" s="12">
        <v>53733</v>
      </c>
      <c r="F16" s="13">
        <v>26.795451584687257</v>
      </c>
      <c r="G16" s="477"/>
    </row>
    <row r="17" spans="1:7" ht="13" customHeight="1" thickBot="1" x14ac:dyDescent="0.3">
      <c r="A17" s="501" t="s">
        <v>15</v>
      </c>
      <c r="B17" s="18"/>
      <c r="C17" s="504"/>
      <c r="D17" s="557">
        <v>729109</v>
      </c>
      <c r="E17" s="557">
        <v>637541</v>
      </c>
      <c r="F17" s="505">
        <v>14.362684125413105</v>
      </c>
      <c r="G17" s="482"/>
    </row>
    <row r="18" spans="1:7" ht="11.15" customHeight="1" x14ac:dyDescent="0.25">
      <c r="C18" s="483"/>
      <c r="D18" s="22"/>
      <c r="E18" s="22"/>
      <c r="F18" s="23"/>
      <c r="G18" s="14"/>
    </row>
    <row r="19" spans="1:7" ht="15" customHeight="1" x14ac:dyDescent="0.25">
      <c r="A19" s="24" t="s">
        <v>16</v>
      </c>
      <c r="B19" s="7"/>
      <c r="C19" s="8"/>
      <c r="D19" s="25"/>
      <c r="E19" s="25"/>
      <c r="F19" s="26"/>
      <c r="G19" s="14"/>
    </row>
    <row r="20" spans="1:7" ht="13" customHeight="1" x14ac:dyDescent="0.25">
      <c r="A20" s="498" t="s">
        <v>17</v>
      </c>
      <c r="B20" s="10"/>
      <c r="C20" s="11"/>
      <c r="D20" s="27">
        <v>14596</v>
      </c>
      <c r="E20" s="27">
        <v>3935</v>
      </c>
      <c r="F20" s="13" t="s">
        <v>198</v>
      </c>
      <c r="G20" s="477"/>
    </row>
    <row r="21" spans="1:7" ht="13" customHeight="1" x14ac:dyDescent="0.25">
      <c r="A21" s="499" t="s">
        <v>141</v>
      </c>
      <c r="B21" s="10"/>
      <c r="C21" s="67"/>
      <c r="D21" s="454">
        <v>4611</v>
      </c>
      <c r="E21" s="454">
        <v>12269</v>
      </c>
      <c r="F21" s="455">
        <v>-62.417474936832676</v>
      </c>
      <c r="G21" s="14"/>
    </row>
    <row r="22" spans="1:7" ht="13" customHeight="1" x14ac:dyDescent="0.25">
      <c r="A22" s="498" t="s">
        <v>18</v>
      </c>
      <c r="B22" s="10"/>
      <c r="C22" s="11"/>
      <c r="D22" s="27">
        <v>2096</v>
      </c>
      <c r="E22" s="27">
        <v>895</v>
      </c>
      <c r="F22" s="13">
        <v>134.18994413407825</v>
      </c>
    </row>
    <row r="23" spans="1:7" ht="13" customHeight="1" x14ac:dyDescent="0.25">
      <c r="A23" s="499" t="s">
        <v>146</v>
      </c>
      <c r="B23" s="10"/>
      <c r="C23" s="67"/>
      <c r="D23" s="454">
        <v>7422</v>
      </c>
      <c r="E23" s="454">
        <v>7387</v>
      </c>
      <c r="F23" s="455">
        <v>0.47380533369432154</v>
      </c>
      <c r="G23" s="490"/>
    </row>
    <row r="24" spans="1:7" ht="13" customHeight="1" x14ac:dyDescent="0.25">
      <c r="A24" s="498" t="s">
        <v>19</v>
      </c>
      <c r="B24" s="10"/>
      <c r="C24" s="11"/>
      <c r="D24" s="27">
        <v>106383</v>
      </c>
      <c r="E24" s="27">
        <v>112048</v>
      </c>
      <c r="F24" s="13">
        <v>-5.0558689133228585</v>
      </c>
    </row>
    <row r="25" spans="1:7" ht="13" customHeight="1" x14ac:dyDescent="0.25">
      <c r="A25" s="499" t="s">
        <v>20</v>
      </c>
      <c r="B25" s="10"/>
      <c r="C25" s="67"/>
      <c r="D25" s="454">
        <v>135108</v>
      </c>
      <c r="E25" s="454">
        <v>136534</v>
      </c>
      <c r="F25" s="455">
        <v>-1.0444284940014925</v>
      </c>
      <c r="G25" s="477"/>
    </row>
    <row r="26" spans="1:7" ht="13" customHeight="1" x14ac:dyDescent="0.25">
      <c r="A26" s="498" t="s">
        <v>21</v>
      </c>
      <c r="B26" s="10"/>
      <c r="C26" s="11"/>
      <c r="D26" s="27">
        <v>188259</v>
      </c>
      <c r="E26" s="27">
        <v>95714</v>
      </c>
      <c r="F26" s="13">
        <v>96.689094594312223</v>
      </c>
      <c r="G26" s="477"/>
    </row>
    <row r="27" spans="1:7" ht="13" customHeight="1" x14ac:dyDescent="0.25">
      <c r="A27" s="499" t="s">
        <v>147</v>
      </c>
      <c r="B27" s="10"/>
      <c r="C27" s="67"/>
      <c r="D27" s="454">
        <v>50099</v>
      </c>
      <c r="E27" s="454">
        <v>47292</v>
      </c>
      <c r="F27" s="455">
        <v>5.9354647720544662</v>
      </c>
      <c r="G27" s="484"/>
    </row>
    <row r="28" spans="1:7" ht="13" customHeight="1" x14ac:dyDescent="0.25">
      <c r="A28" s="498" t="s">
        <v>22</v>
      </c>
      <c r="B28" s="10"/>
      <c r="C28" s="11"/>
      <c r="D28" s="27">
        <v>7242</v>
      </c>
      <c r="E28" s="27">
        <v>6347</v>
      </c>
      <c r="F28" s="13">
        <v>14.101150149677011</v>
      </c>
      <c r="G28" s="484"/>
    </row>
    <row r="29" spans="1:7" ht="13" customHeight="1" x14ac:dyDescent="0.25">
      <c r="A29" s="506" t="s">
        <v>23</v>
      </c>
      <c r="B29" s="10"/>
      <c r="C29" s="509"/>
      <c r="D29" s="456">
        <v>29056</v>
      </c>
      <c r="E29" s="456">
        <v>25903</v>
      </c>
      <c r="F29" s="457">
        <v>12.172335250743149</v>
      </c>
      <c r="G29" s="484"/>
    </row>
    <row r="30" spans="1:7" ht="13" customHeight="1" x14ac:dyDescent="0.25">
      <c r="A30" s="102" t="s">
        <v>24</v>
      </c>
      <c r="C30" s="510"/>
      <c r="D30" s="12">
        <v>409764</v>
      </c>
      <c r="E30" s="12">
        <v>311790</v>
      </c>
      <c r="F30" s="13">
        <v>31.423073222361197</v>
      </c>
      <c r="G30" s="481"/>
    </row>
    <row r="31" spans="1:7" ht="13" customHeight="1" x14ac:dyDescent="0.25">
      <c r="A31" s="507" t="s">
        <v>25</v>
      </c>
      <c r="B31" s="471"/>
      <c r="C31" s="472"/>
      <c r="D31" s="473">
        <v>319345</v>
      </c>
      <c r="E31" s="473">
        <v>325751</v>
      </c>
      <c r="F31" s="474">
        <v>-1.966532719776759</v>
      </c>
      <c r="G31" s="14"/>
    </row>
    <row r="32" spans="1:7" ht="13" customHeight="1" thickBot="1" x14ac:dyDescent="0.3">
      <c r="A32" s="508" t="s">
        <v>26</v>
      </c>
      <c r="B32" s="18"/>
      <c r="C32" s="19"/>
      <c r="D32" s="20">
        <v>729109</v>
      </c>
      <c r="E32" s="20">
        <v>637541</v>
      </c>
      <c r="F32" s="21">
        <v>14.362684125413105</v>
      </c>
    </row>
    <row r="33" spans="1:8" ht="11.15" customHeight="1" x14ac:dyDescent="0.25">
      <c r="A33" s="30"/>
      <c r="B33" s="31"/>
      <c r="C33" s="10"/>
      <c r="D33" s="32"/>
      <c r="E33" s="33"/>
      <c r="F33" s="32"/>
    </row>
    <row r="34" spans="1:8" ht="18.75" customHeight="1" x14ac:dyDescent="0.25">
      <c r="A34" s="34"/>
      <c r="B34" s="35"/>
      <c r="C34" s="597" t="s">
        <v>191</v>
      </c>
      <c r="D34" s="597"/>
      <c r="E34" s="35"/>
      <c r="F34" s="36"/>
      <c r="G34" s="37"/>
      <c r="H34" s="38"/>
    </row>
    <row r="35" spans="1:8" ht="15" customHeight="1" x14ac:dyDescent="0.25">
      <c r="A35" s="24" t="s">
        <v>148</v>
      </c>
      <c r="B35" s="40"/>
      <c r="C35" s="41" t="s">
        <v>27</v>
      </c>
      <c r="D35" s="41" t="s">
        <v>28</v>
      </c>
      <c r="E35" s="35"/>
      <c r="F35" s="35"/>
      <c r="G35" s="39"/>
      <c r="H35" s="42"/>
    </row>
    <row r="36" spans="1:8" ht="13" customHeight="1" x14ac:dyDescent="0.25">
      <c r="A36" s="34" t="s">
        <v>29</v>
      </c>
      <c r="B36" s="35"/>
      <c r="C36" s="43"/>
      <c r="D36" s="44"/>
      <c r="E36" s="35"/>
      <c r="F36" s="35"/>
      <c r="G36" s="39"/>
      <c r="H36" s="45"/>
    </row>
    <row r="37" spans="1:8" ht="13" customHeight="1" x14ac:dyDescent="0.25">
      <c r="A37" s="46" t="s">
        <v>30</v>
      </c>
      <c r="B37" s="47"/>
      <c r="C37" s="48">
        <v>0.57564662917793075</v>
      </c>
      <c r="D37" s="48">
        <v>5.5362750135092495E-2</v>
      </c>
      <c r="E37" s="35"/>
      <c r="F37" s="35"/>
      <c r="G37" s="39"/>
      <c r="H37" s="49"/>
    </row>
    <row r="38" spans="1:8" ht="13" customHeight="1" x14ac:dyDescent="0.25">
      <c r="A38" s="50" t="s">
        <v>31</v>
      </c>
      <c r="B38" s="47"/>
      <c r="C38" s="51">
        <v>0.19537494917925277</v>
      </c>
      <c r="D38" s="51">
        <v>3.8523769670385843E-2</v>
      </c>
      <c r="E38" s="35"/>
      <c r="F38" s="35"/>
      <c r="G38" s="39"/>
      <c r="H38" s="49"/>
    </row>
    <row r="39" spans="1:8" ht="13" customHeight="1" x14ac:dyDescent="0.25">
      <c r="A39" s="46" t="s">
        <v>32</v>
      </c>
      <c r="B39" s="47"/>
      <c r="C39" s="48">
        <v>0.12974664833683713</v>
      </c>
      <c r="D39" s="48">
        <v>1.7500000000004439E-2</v>
      </c>
      <c r="E39" s="35"/>
      <c r="F39" s="35"/>
      <c r="G39" s="39"/>
      <c r="H39" s="49"/>
    </row>
    <row r="40" spans="1:8" ht="13" customHeight="1" x14ac:dyDescent="0.25">
      <c r="A40" s="50" t="s">
        <v>33</v>
      </c>
      <c r="B40" s="47"/>
      <c r="C40" s="51">
        <v>5.4562384362281564E-3</v>
      </c>
      <c r="D40" s="51">
        <v>4.104420886934549E-2</v>
      </c>
      <c r="E40" s="35"/>
      <c r="F40" s="35"/>
      <c r="G40" s="39"/>
      <c r="H40" s="49"/>
    </row>
    <row r="41" spans="1:8" ht="13" customHeight="1" x14ac:dyDescent="0.25">
      <c r="A41" s="46" t="s">
        <v>34</v>
      </c>
      <c r="B41" s="47"/>
      <c r="C41" s="48">
        <v>4.313578734796957E-3</v>
      </c>
      <c r="D41" s="48">
        <v>0.37559322033898312</v>
      </c>
      <c r="E41" s="35"/>
      <c r="F41" s="35"/>
      <c r="G41" s="39"/>
      <c r="H41" s="49"/>
    </row>
    <row r="42" spans="1:8" ht="13" customHeight="1" x14ac:dyDescent="0.25">
      <c r="A42" s="50" t="s">
        <v>35</v>
      </c>
      <c r="B42" s="47"/>
      <c r="C42" s="51">
        <v>5.5361373411979109E-2</v>
      </c>
      <c r="D42" s="51">
        <v>9.1457472828104944E-2</v>
      </c>
      <c r="E42" s="35"/>
      <c r="F42" s="35"/>
      <c r="G42" s="39"/>
      <c r="H42" s="49"/>
    </row>
    <row r="43" spans="1:8" ht="13" customHeight="1" x14ac:dyDescent="0.25">
      <c r="A43" s="46" t="s">
        <v>36</v>
      </c>
      <c r="B43" s="47"/>
      <c r="C43" s="48">
        <v>2.5322145204009477E-2</v>
      </c>
      <c r="D43" s="48">
        <v>3.802879326352334E-2</v>
      </c>
      <c r="E43" s="35"/>
      <c r="F43" s="35"/>
      <c r="G43" s="39"/>
      <c r="H43" s="49"/>
    </row>
    <row r="44" spans="1:8" ht="13" customHeight="1" x14ac:dyDescent="0.25">
      <c r="A44" s="488" t="s">
        <v>144</v>
      </c>
      <c r="B44" s="488"/>
      <c r="C44" s="491">
        <v>8.7784375189655529E-3</v>
      </c>
      <c r="D44" s="491">
        <v>0.11775132399526715</v>
      </c>
      <c r="E44" s="35"/>
      <c r="F44" s="35"/>
      <c r="G44" s="39"/>
      <c r="H44" s="49"/>
    </row>
    <row r="45" spans="1:8" ht="13" customHeight="1" thickBot="1" x14ac:dyDescent="0.3">
      <c r="A45" s="52" t="s">
        <v>37</v>
      </c>
      <c r="B45" s="53"/>
      <c r="C45" s="54">
        <v>1</v>
      </c>
      <c r="D45" s="54">
        <v>5.0570478872904542E-2</v>
      </c>
      <c r="E45" s="35"/>
      <c r="F45" s="35"/>
      <c r="G45" s="39"/>
      <c r="H45" s="49"/>
    </row>
    <row r="46" spans="1:8" ht="11.15" customHeight="1" x14ac:dyDescent="0.25">
      <c r="A46" s="55"/>
      <c r="B46" s="35"/>
      <c r="C46" s="56"/>
      <c r="D46" s="57"/>
      <c r="E46" s="35"/>
      <c r="F46" s="35"/>
      <c r="G46" s="39"/>
      <c r="H46" s="37"/>
    </row>
    <row r="47" spans="1:8" ht="13" customHeight="1" x14ac:dyDescent="0.25">
      <c r="A47" s="34" t="s">
        <v>149</v>
      </c>
      <c r="B47" s="35"/>
      <c r="C47" s="58">
        <v>0.88742401416728645</v>
      </c>
      <c r="D47" s="57"/>
      <c r="E47" s="35"/>
      <c r="F47" s="35"/>
      <c r="G47" s="39"/>
      <c r="H47" s="49"/>
    </row>
    <row r="48" spans="1:8" ht="13" customHeight="1" thickBot="1" x14ac:dyDescent="0.3">
      <c r="A48" s="476" t="s">
        <v>150</v>
      </c>
      <c r="B48" s="492"/>
      <c r="C48" s="493">
        <v>0.11257598583271355</v>
      </c>
      <c r="D48" s="57"/>
      <c r="E48" s="35"/>
      <c r="F48" s="35"/>
      <c r="G48" s="39"/>
      <c r="H48" s="49"/>
    </row>
    <row r="49" spans="1:8" ht="11.15" customHeight="1" x14ac:dyDescent="0.25">
      <c r="A49" s="34"/>
      <c r="B49" s="35"/>
      <c r="C49" s="35"/>
      <c r="D49" s="35"/>
      <c r="E49" s="35"/>
      <c r="F49" s="35"/>
      <c r="G49" s="39"/>
      <c r="H49" s="39"/>
    </row>
    <row r="50" spans="1:8" ht="11.15" customHeight="1" x14ac:dyDescent="0.25">
      <c r="A50" s="34"/>
      <c r="B50" s="35"/>
      <c r="C50" s="35"/>
      <c r="D50" s="35"/>
      <c r="E50" s="35"/>
      <c r="F50" s="35"/>
      <c r="G50" s="39"/>
      <c r="H50" s="39"/>
    </row>
    <row r="51" spans="1:8" ht="15" customHeight="1" x14ac:dyDescent="0.25">
      <c r="A51" s="6" t="s">
        <v>38</v>
      </c>
      <c r="B51" s="60"/>
      <c r="C51" s="61">
        <v>2020</v>
      </c>
      <c r="D51" s="61">
        <v>2021</v>
      </c>
      <c r="E51" s="61">
        <v>2022</v>
      </c>
      <c r="F51" s="61">
        <v>2023</v>
      </c>
      <c r="G51" s="61">
        <v>2024</v>
      </c>
      <c r="H51" s="61" t="s">
        <v>151</v>
      </c>
    </row>
    <row r="52" spans="1:8" s="64" customFormat="1" ht="13" customHeight="1" thickBot="1" x14ac:dyDescent="0.3">
      <c r="A52" s="62" t="s">
        <v>39</v>
      </c>
      <c r="B52" s="63"/>
      <c r="C52" s="59">
        <v>3.525283276143177E-2</v>
      </c>
      <c r="D52" s="59">
        <v>4.990411929044921E-2</v>
      </c>
      <c r="E52" s="59">
        <v>1.31318318165538E-2</v>
      </c>
      <c r="F52" s="59">
        <v>0.17095196040559538</v>
      </c>
      <c r="G52" s="59">
        <v>1.4801331459479494E-2</v>
      </c>
      <c r="H52" s="59">
        <v>0.7159579242664903</v>
      </c>
    </row>
    <row r="53" spans="1:8" s="64" customFormat="1" x14ac:dyDescent="0.25">
      <c r="A53" s="65"/>
      <c r="B53" s="66"/>
      <c r="C53" s="58"/>
      <c r="D53" s="58"/>
      <c r="E53" s="58"/>
      <c r="F53" s="58"/>
      <c r="G53" s="58"/>
      <c r="H53" s="58"/>
    </row>
    <row r="54" spans="1:8" ht="11.15" customHeight="1" x14ac:dyDescent="0.25">
      <c r="A54" s="598" t="s">
        <v>152</v>
      </c>
      <c r="B54" s="598"/>
      <c r="C54" s="598"/>
      <c r="D54" s="598"/>
      <c r="E54" s="598"/>
      <c r="F54" s="598"/>
    </row>
    <row r="55" spans="1:8" ht="11.15" customHeight="1" x14ac:dyDescent="0.25">
      <c r="A55" s="593" t="s">
        <v>153</v>
      </c>
      <c r="B55" s="593"/>
      <c r="C55" s="593"/>
      <c r="D55" s="593"/>
      <c r="E55" s="593"/>
      <c r="F55" s="593"/>
      <c r="G55" s="593"/>
      <c r="H55" s="593"/>
    </row>
    <row r="56" spans="1:8" ht="11.15" customHeight="1" x14ac:dyDescent="0.25">
      <c r="A56" s="593"/>
      <c r="B56" s="593"/>
      <c r="C56" s="593"/>
      <c r="D56" s="593"/>
      <c r="E56" s="593"/>
      <c r="F56" s="593"/>
      <c r="G56" s="593"/>
      <c r="H56" s="593"/>
    </row>
  </sheetData>
  <mergeCells count="7">
    <mergeCell ref="A56:H56"/>
    <mergeCell ref="A1:H1"/>
    <mergeCell ref="A2:H2"/>
    <mergeCell ref="A3:H3"/>
    <mergeCell ref="C34:D34"/>
    <mergeCell ref="A55:H55"/>
    <mergeCell ref="A54:F54"/>
  </mergeCells>
  <pageMargins left="0.19685039370078741" right="0.31496062992125984" top="0.78740157480314965" bottom="0.23622047244094491" header="0" footer="0"/>
  <pageSetup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30721" r:id="rId5">
          <objectPr defaultSize="0" autoPict="0" r:id="rId6">
            <anchor moveWithCells="1" sizeWithCells="1">
              <from>
                <xdr:col>6</xdr:col>
                <xdr:colOff>0</xdr:colOff>
                <xdr:row>40</xdr:row>
                <xdr:rowOff>0</xdr:rowOff>
              </from>
              <to>
                <xdr:col>6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30721" r:id="rId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46"/>
  <sheetViews>
    <sheetView showGridLines="0" zoomScale="120" zoomScaleNormal="120" zoomScaleSheetLayoutView="150" workbookViewId="0">
      <selection sqref="A1:J1"/>
    </sheetView>
  </sheetViews>
  <sheetFormatPr defaultColWidth="9.81640625" defaultRowHeight="10.5" x14ac:dyDescent="0.25"/>
  <cols>
    <col min="1" max="1" width="25.7265625" style="310" customWidth="1"/>
    <col min="2" max="2" width="1.7265625" style="276" customWidth="1"/>
    <col min="3" max="4" width="11.1796875" style="279" customWidth="1"/>
    <col min="5" max="5" width="1.7265625" style="309" customWidth="1"/>
    <col min="6" max="7" width="11.1796875" style="279" customWidth="1"/>
    <col min="8" max="8" width="1.7265625" style="309" customWidth="1"/>
    <col min="9" max="10" width="11.1796875" style="279" customWidth="1"/>
    <col min="11" max="11" width="11.26953125" style="276" customWidth="1"/>
    <col min="12" max="12" width="13.7265625" style="271" customWidth="1"/>
    <col min="13" max="13" width="17.453125" style="276" customWidth="1"/>
    <col min="14" max="14" width="18" style="276" customWidth="1"/>
    <col min="15" max="15" width="13.1796875" style="276" customWidth="1"/>
    <col min="16" max="17" width="11.26953125" style="276" customWidth="1"/>
    <col min="18" max="18" width="19" style="276" customWidth="1"/>
    <col min="19" max="19" width="13.54296875" style="271" customWidth="1"/>
    <col min="20" max="16384" width="9.81640625" style="271"/>
  </cols>
  <sheetData>
    <row r="1" spans="1:21" ht="11.15" customHeight="1" x14ac:dyDescent="0.25">
      <c r="A1" s="621" t="s">
        <v>0</v>
      </c>
      <c r="B1" s="621"/>
      <c r="C1" s="621"/>
      <c r="D1" s="621"/>
      <c r="E1" s="621"/>
      <c r="F1" s="621"/>
      <c r="G1" s="621"/>
      <c r="H1" s="621"/>
      <c r="I1" s="621"/>
      <c r="J1" s="621"/>
      <c r="K1" s="268"/>
      <c r="L1" s="269"/>
      <c r="M1" s="269"/>
      <c r="N1" s="269"/>
      <c r="O1" s="269"/>
      <c r="P1" s="269"/>
      <c r="Q1" s="270"/>
      <c r="R1" s="271"/>
      <c r="S1" s="272"/>
      <c r="T1" s="272"/>
      <c r="U1" s="272"/>
    </row>
    <row r="2" spans="1:21" ht="11.15" customHeight="1" x14ac:dyDescent="0.25">
      <c r="A2" s="622" t="s">
        <v>110</v>
      </c>
      <c r="B2" s="622"/>
      <c r="C2" s="622"/>
      <c r="D2" s="622"/>
      <c r="E2" s="622"/>
      <c r="F2" s="622"/>
      <c r="G2" s="622"/>
      <c r="H2" s="622"/>
      <c r="I2" s="622"/>
      <c r="J2" s="622"/>
      <c r="K2" s="271"/>
      <c r="L2" s="273"/>
      <c r="M2" s="273"/>
      <c r="N2" s="273"/>
      <c r="O2" s="273"/>
      <c r="P2" s="273"/>
      <c r="Q2" s="268"/>
      <c r="R2" s="269"/>
      <c r="S2" s="274"/>
      <c r="T2" s="274"/>
      <c r="U2" s="274"/>
    </row>
    <row r="3" spans="1:21" ht="11.15" customHeight="1" x14ac:dyDescent="0.25">
      <c r="A3" s="275"/>
      <c r="B3" s="275"/>
      <c r="C3" s="275"/>
      <c r="D3" s="275"/>
      <c r="E3" s="275"/>
      <c r="F3" s="275"/>
      <c r="G3" s="275"/>
      <c r="H3" s="275"/>
      <c r="I3" s="275"/>
      <c r="J3" s="275"/>
    </row>
    <row r="4" spans="1:21" ht="15" customHeight="1" x14ac:dyDescent="0.25">
      <c r="A4" s="277"/>
      <c r="B4" s="277"/>
      <c r="C4" s="623" t="s">
        <v>111</v>
      </c>
      <c r="D4" s="623"/>
      <c r="E4" s="275"/>
      <c r="F4" s="623" t="s">
        <v>112</v>
      </c>
      <c r="G4" s="623"/>
      <c r="H4" s="623"/>
      <c r="I4" s="623"/>
      <c r="J4" s="623"/>
    </row>
    <row r="5" spans="1:21" ht="15" customHeight="1" x14ac:dyDescent="0.25">
      <c r="A5" s="275"/>
      <c r="B5" s="278"/>
      <c r="C5" s="496" t="s">
        <v>194</v>
      </c>
      <c r="D5" s="496" t="s">
        <v>199</v>
      </c>
      <c r="E5" s="280"/>
      <c r="F5" s="624" t="s">
        <v>192</v>
      </c>
      <c r="G5" s="625"/>
      <c r="H5" s="280"/>
      <c r="I5" s="625" t="s">
        <v>163</v>
      </c>
      <c r="J5" s="625"/>
    </row>
    <row r="6" spans="1:21" s="283" customFormat="1" ht="15" customHeight="1" x14ac:dyDescent="0.25">
      <c r="A6" s="281"/>
      <c r="B6" s="282"/>
      <c r="E6" s="284"/>
      <c r="F6" s="285" t="s">
        <v>113</v>
      </c>
      <c r="G6" s="285" t="s">
        <v>114</v>
      </c>
      <c r="H6" s="286"/>
      <c r="I6" s="285" t="s">
        <v>113</v>
      </c>
      <c r="J6" s="285" t="s">
        <v>114</v>
      </c>
      <c r="K6" s="281"/>
      <c r="M6" s="281"/>
      <c r="N6" s="281"/>
      <c r="O6" s="281"/>
      <c r="P6" s="281"/>
      <c r="Q6" s="281"/>
      <c r="R6" s="281"/>
    </row>
    <row r="7" spans="1:21" ht="13" customHeight="1" x14ac:dyDescent="0.25">
      <c r="A7" s="287" t="s">
        <v>107</v>
      </c>
      <c r="B7" s="288"/>
      <c r="C7" s="289">
        <v>1.6079683970934067E-2</v>
      </c>
      <c r="D7" s="289">
        <v>4.3688455993491138E-2</v>
      </c>
      <c r="E7" s="290"/>
      <c r="F7" s="151">
        <v>22.4573</v>
      </c>
      <c r="G7" s="291">
        <f t="shared" ref="G7:G12" si="0">$F$7/F7</f>
        <v>1</v>
      </c>
      <c r="H7" s="292"/>
      <c r="I7" s="151">
        <v>18.845199999999998</v>
      </c>
      <c r="J7" s="291">
        <f t="shared" ref="J7:J12" si="1">$I$7/I7</f>
        <v>1</v>
      </c>
      <c r="K7" s="487"/>
    </row>
    <row r="8" spans="1:21" ht="13" customHeight="1" x14ac:dyDescent="0.25">
      <c r="A8" s="293" t="s">
        <v>108</v>
      </c>
      <c r="B8" s="288"/>
      <c r="C8" s="294">
        <v>-6.4743021729324335E-3</v>
      </c>
      <c r="D8" s="294">
        <v>1.8568732081237105E-2</v>
      </c>
      <c r="E8" s="290"/>
      <c r="F8" s="295">
        <v>3878.94</v>
      </c>
      <c r="G8" s="296">
        <f t="shared" si="0"/>
        <v>5.7895455975085974E-3</v>
      </c>
      <c r="H8" s="292"/>
      <c r="I8" s="295">
        <v>3277.14</v>
      </c>
      <c r="J8" s="296">
        <f t="shared" si="1"/>
        <v>5.7505019620766882E-3</v>
      </c>
      <c r="K8" s="487"/>
    </row>
    <row r="9" spans="1:21" ht="13" customHeight="1" x14ac:dyDescent="0.25">
      <c r="A9" s="297" t="s">
        <v>105</v>
      </c>
      <c r="B9" s="288"/>
      <c r="C9" s="289">
        <v>8.4994823758324234E-3</v>
      </c>
      <c r="D9" s="289">
        <v>2.5582747649170567E-2</v>
      </c>
      <c r="E9" s="290"/>
      <c r="F9" s="151">
        <v>5.6406999999999998</v>
      </c>
      <c r="G9" s="291">
        <f t="shared" si="0"/>
        <v>3.9812966475792013</v>
      </c>
      <c r="H9" s="292"/>
      <c r="I9" s="151">
        <v>4.0307000000000004</v>
      </c>
      <c r="J9" s="291">
        <f t="shared" si="1"/>
        <v>4.675416180812265</v>
      </c>
      <c r="K9" s="487"/>
    </row>
    <row r="10" spans="1:21" ht="13" customHeight="1" x14ac:dyDescent="0.25">
      <c r="A10" s="299" t="s">
        <v>109</v>
      </c>
      <c r="B10" s="298"/>
      <c r="C10" s="294">
        <v>8.2810633621191343E-2</v>
      </c>
      <c r="D10" s="294">
        <v>0.41990368710198367</v>
      </c>
      <c r="E10" s="290"/>
      <c r="F10" s="295">
        <v>76.180000000000007</v>
      </c>
      <c r="G10" s="296">
        <f t="shared" si="0"/>
        <v>0.29479259648201628</v>
      </c>
      <c r="H10" s="292"/>
      <c r="I10" s="295">
        <v>59.89</v>
      </c>
      <c r="J10" s="296">
        <f t="shared" si="1"/>
        <v>0.31466354984137584</v>
      </c>
      <c r="K10" s="487"/>
    </row>
    <row r="11" spans="1:21" ht="13" customHeight="1" x14ac:dyDescent="0.25">
      <c r="A11" s="297" t="s">
        <v>115</v>
      </c>
      <c r="B11" s="298"/>
      <c r="C11" s="289">
        <v>-6.8836571075447939E-4</v>
      </c>
      <c r="D11" s="289">
        <v>2.4331174098496833E-2</v>
      </c>
      <c r="E11" s="290"/>
      <c r="F11" s="151">
        <v>784.46</v>
      </c>
      <c r="G11" s="291">
        <f t="shared" si="0"/>
        <v>2.8627718430512709E-2</v>
      </c>
      <c r="H11" s="292"/>
      <c r="I11" s="151">
        <v>744.62</v>
      </c>
      <c r="J11" s="291">
        <f t="shared" si="1"/>
        <v>2.5308479492895702E-2</v>
      </c>
      <c r="K11" s="487"/>
    </row>
    <row r="12" spans="1:21" ht="13" customHeight="1" thickBot="1" x14ac:dyDescent="0.3">
      <c r="A12" s="588" t="s">
        <v>116</v>
      </c>
      <c r="B12" s="300"/>
      <c r="C12" s="553">
        <v>-7.4906790284395841E-3</v>
      </c>
      <c r="D12" s="553">
        <v>-7.3031771161734538E-3</v>
      </c>
      <c r="E12" s="301"/>
      <c r="F12" s="554">
        <v>0.85853824999999995</v>
      </c>
      <c r="G12" s="555">
        <f t="shared" si="0"/>
        <v>26.157599850676426</v>
      </c>
      <c r="H12" s="302"/>
      <c r="I12" s="554">
        <v>0.89219451000000005</v>
      </c>
      <c r="J12" s="555">
        <f t="shared" si="1"/>
        <v>21.122299889516242</v>
      </c>
      <c r="K12" s="487"/>
    </row>
    <row r="13" spans="1:21" ht="11.15" customHeight="1" x14ac:dyDescent="0.25">
      <c r="A13" s="303"/>
      <c r="B13" s="303"/>
      <c r="C13" s="304"/>
      <c r="D13" s="304"/>
      <c r="E13" s="305"/>
      <c r="F13" s="306"/>
      <c r="G13" s="307"/>
      <c r="H13" s="308"/>
      <c r="I13" s="306"/>
      <c r="J13" s="307"/>
    </row>
    <row r="14" spans="1:21" ht="11.15" customHeight="1" x14ac:dyDescent="0.25">
      <c r="A14" s="620" t="s">
        <v>117</v>
      </c>
      <c r="B14" s="620"/>
      <c r="C14" s="620"/>
      <c r="D14" s="620"/>
      <c r="E14" s="620"/>
      <c r="F14" s="620"/>
      <c r="G14" s="620"/>
      <c r="H14" s="620"/>
      <c r="I14" s="620"/>
      <c r="J14" s="620"/>
    </row>
    <row r="15" spans="1:21" ht="11.15" customHeight="1" x14ac:dyDescent="0.25">
      <c r="A15" s="83"/>
      <c r="B15" s="233"/>
    </row>
    <row r="16" spans="1:21" ht="11.15" customHeight="1" x14ac:dyDescent="0.25"/>
    <row r="17" spans="1:17" ht="11.15" customHeight="1" x14ac:dyDescent="0.25"/>
    <row r="18" spans="1:17" ht="11.15" customHeight="1" x14ac:dyDescent="0.25"/>
    <row r="19" spans="1:17" ht="11.15" customHeight="1" x14ac:dyDescent="0.25"/>
    <row r="20" spans="1:17" ht="11.15" customHeight="1" x14ac:dyDescent="0.25"/>
    <row r="21" spans="1:17" ht="11.15" customHeight="1" x14ac:dyDescent="0.25"/>
    <row r="22" spans="1:17" ht="11.15" customHeight="1" x14ac:dyDescent="0.25"/>
    <row r="23" spans="1:17" ht="11.15" customHeight="1" x14ac:dyDescent="0.25"/>
    <row r="24" spans="1:17" x14ac:dyDescent="0.25">
      <c r="A24" s="311"/>
      <c r="B24" s="312"/>
      <c r="C24" s="313"/>
    </row>
    <row r="27" spans="1:17" x14ac:dyDescent="0.25">
      <c r="A27" s="311"/>
      <c r="B27" s="312"/>
      <c r="C27" s="313"/>
    </row>
    <row r="28" spans="1:17" x14ac:dyDescent="0.25">
      <c r="A28" s="311"/>
      <c r="B28" s="312"/>
      <c r="C28" s="313"/>
    </row>
    <row r="29" spans="1:17" x14ac:dyDescent="0.25">
      <c r="A29" s="311"/>
      <c r="B29" s="312"/>
      <c r="C29" s="313"/>
    </row>
    <row r="30" spans="1:17" x14ac:dyDescent="0.25">
      <c r="A30" s="311"/>
      <c r="B30" s="312"/>
      <c r="C30" s="313"/>
    </row>
    <row r="31" spans="1:17" x14ac:dyDescent="0.25">
      <c r="F31" s="314"/>
      <c r="M31" s="315"/>
      <c r="O31" s="316"/>
      <c r="P31" s="316"/>
      <c r="Q31" s="316"/>
    </row>
    <row r="32" spans="1:17" x14ac:dyDescent="0.25">
      <c r="K32" s="271"/>
      <c r="M32" s="315"/>
      <c r="O32" s="316"/>
      <c r="P32" s="316"/>
      <c r="Q32" s="316"/>
    </row>
    <row r="33" spans="1:18" x14ac:dyDescent="0.25">
      <c r="K33" s="271"/>
      <c r="M33" s="270"/>
      <c r="R33" s="316"/>
    </row>
    <row r="35" spans="1:18" x14ac:dyDescent="0.25">
      <c r="F35" s="314"/>
    </row>
    <row r="36" spans="1:18" x14ac:dyDescent="0.25">
      <c r="M36" s="271"/>
      <c r="N36" s="271"/>
      <c r="O36" s="271"/>
      <c r="P36" s="271"/>
      <c r="Q36" s="271"/>
    </row>
    <row r="37" spans="1:18" x14ac:dyDescent="0.25">
      <c r="M37" s="271"/>
      <c r="N37" s="271"/>
      <c r="O37" s="271"/>
      <c r="P37" s="271"/>
      <c r="Q37" s="271"/>
      <c r="R37" s="271"/>
    </row>
    <row r="38" spans="1:18" x14ac:dyDescent="0.25">
      <c r="M38" s="271"/>
      <c r="N38" s="271"/>
      <c r="O38" s="271"/>
      <c r="P38" s="271"/>
      <c r="Q38" s="271"/>
      <c r="R38" s="271"/>
    </row>
    <row r="39" spans="1:18" x14ac:dyDescent="0.25">
      <c r="M39" s="303"/>
      <c r="N39" s="303"/>
      <c r="O39" s="303"/>
      <c r="P39" s="303"/>
      <c r="Q39" s="303"/>
      <c r="R39" s="271"/>
    </row>
    <row r="40" spans="1:18" x14ac:dyDescent="0.25">
      <c r="M40" s="303"/>
      <c r="N40" s="303"/>
      <c r="O40" s="303"/>
      <c r="P40" s="303"/>
      <c r="Q40" s="303"/>
      <c r="R40" s="303"/>
    </row>
    <row r="41" spans="1:18" x14ac:dyDescent="0.25">
      <c r="M41" s="317"/>
      <c r="N41" s="303"/>
      <c r="O41" s="303"/>
      <c r="P41" s="303"/>
      <c r="Q41" s="303"/>
      <c r="R41" s="303"/>
    </row>
    <row r="42" spans="1:18" x14ac:dyDescent="0.25">
      <c r="M42" s="303"/>
      <c r="N42" s="303"/>
      <c r="O42" s="303"/>
      <c r="P42" s="303"/>
      <c r="Q42" s="303"/>
      <c r="R42" s="303"/>
    </row>
    <row r="43" spans="1:18" x14ac:dyDescent="0.25">
      <c r="M43" s="271"/>
      <c r="N43" s="271"/>
      <c r="O43" s="271"/>
      <c r="P43" s="271"/>
      <c r="Q43" s="271"/>
      <c r="R43" s="303"/>
    </row>
    <row r="44" spans="1:18" x14ac:dyDescent="0.25">
      <c r="A44" s="311"/>
      <c r="B44" s="312"/>
      <c r="C44" s="313"/>
      <c r="M44" s="271"/>
      <c r="N44" s="271"/>
      <c r="O44" s="271"/>
      <c r="P44" s="271"/>
      <c r="Q44" s="271"/>
      <c r="R44" s="271"/>
    </row>
    <row r="45" spans="1:18" x14ac:dyDescent="0.25">
      <c r="A45" s="311"/>
      <c r="B45" s="312"/>
      <c r="C45" s="313"/>
      <c r="M45" s="303"/>
      <c r="N45" s="303"/>
      <c r="O45" s="303"/>
      <c r="P45" s="303"/>
      <c r="Q45" s="303"/>
      <c r="R45" s="271"/>
    </row>
    <row r="46" spans="1:18" x14ac:dyDescent="0.25">
      <c r="A46" s="311"/>
      <c r="B46" s="312"/>
      <c r="C46" s="313"/>
      <c r="R46" s="303"/>
    </row>
  </sheetData>
  <mergeCells count="7">
    <mergeCell ref="A14:J14"/>
    <mergeCell ref="A1:J1"/>
    <mergeCell ref="A2:J2"/>
    <mergeCell ref="C4:D4"/>
    <mergeCell ref="F4:J4"/>
    <mergeCell ref="F5:G5"/>
    <mergeCell ref="I5:J5"/>
  </mergeCells>
  <pageMargins left="0.19685039370078741" right="0.31496062992125984" top="0.78740157480314965" bottom="0.23622047244094491" header="0" footer="0"/>
  <pageSetup orientation="portrait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4.9989318521683403E-2"/>
    <pageSetUpPr fitToPage="1"/>
  </sheetPr>
  <dimension ref="A1:F59"/>
  <sheetViews>
    <sheetView showGridLines="0" view="pageBreakPreview" zoomScale="70" zoomScaleSheetLayoutView="70" workbookViewId="0">
      <selection activeCell="A43" sqref="A43:N43"/>
    </sheetView>
  </sheetViews>
  <sheetFormatPr defaultColWidth="9.81640625" defaultRowHeight="15.5" outlineLevelRow="1" x14ac:dyDescent="0.35"/>
  <cols>
    <col min="1" max="1" width="49.26953125" style="175" customWidth="1"/>
    <col min="2" max="2" width="1.453125" style="175" customWidth="1"/>
    <col min="3" max="3" width="10.7265625" style="175" customWidth="1"/>
    <col min="4" max="4" width="8.54296875" style="175" customWidth="1"/>
    <col min="5" max="5" width="10.7265625" style="175" customWidth="1"/>
    <col min="6" max="6" width="15.1796875" style="175" customWidth="1"/>
    <col min="7" max="16384" width="9.81640625" style="175"/>
  </cols>
  <sheetData>
    <row r="1" spans="1:6" ht="36" customHeight="1" x14ac:dyDescent="0.4">
      <c r="A1" s="599" t="s">
        <v>0</v>
      </c>
      <c r="B1" s="599"/>
      <c r="C1" s="599"/>
      <c r="D1" s="599"/>
      <c r="E1" s="599"/>
    </row>
    <row r="2" spans="1:6" ht="15" customHeight="1" x14ac:dyDescent="0.4">
      <c r="A2" s="600" t="s">
        <v>40</v>
      </c>
      <c r="B2" s="600"/>
      <c r="C2" s="600"/>
      <c r="D2" s="600"/>
      <c r="E2" s="600"/>
      <c r="F2" s="176"/>
    </row>
    <row r="3" spans="1:6" ht="15" customHeight="1" x14ac:dyDescent="0.4">
      <c r="A3" s="601" t="s">
        <v>72</v>
      </c>
      <c r="B3" s="601"/>
      <c r="C3" s="601"/>
      <c r="D3" s="601"/>
      <c r="E3" s="601"/>
      <c r="F3" s="176"/>
    </row>
    <row r="4" spans="1:6" ht="18" x14ac:dyDescent="0.4">
      <c r="A4" s="602"/>
      <c r="B4" s="602"/>
      <c r="C4" s="602"/>
      <c r="D4" s="602"/>
      <c r="E4" s="602"/>
      <c r="F4" s="176"/>
    </row>
    <row r="5" spans="1:6" x14ac:dyDescent="0.35">
      <c r="A5" s="177"/>
      <c r="B5" s="177"/>
      <c r="C5" s="177"/>
      <c r="D5" s="177"/>
      <c r="E5" s="177"/>
      <c r="F5" s="177"/>
    </row>
    <row r="6" spans="1:6" ht="19.5" x14ac:dyDescent="0.45">
      <c r="A6" s="178"/>
      <c r="B6" s="178"/>
      <c r="C6" s="603">
        <v>2020</v>
      </c>
      <c r="D6" s="603"/>
      <c r="E6" s="603"/>
    </row>
    <row r="7" spans="1:6" ht="15.75" hidden="1" customHeight="1" x14ac:dyDescent="0.35">
      <c r="A7" s="178"/>
      <c r="B7" s="178"/>
      <c r="C7" s="179"/>
      <c r="D7" s="179"/>
      <c r="E7" s="179"/>
    </row>
    <row r="8" spans="1:6" ht="31" x14ac:dyDescent="0.35">
      <c r="A8" s="180"/>
      <c r="B8" s="181"/>
      <c r="C8" s="182" t="s">
        <v>184</v>
      </c>
      <c r="D8" s="558" t="s">
        <v>73</v>
      </c>
      <c r="E8" s="182" t="s">
        <v>185</v>
      </c>
      <c r="F8" s="183"/>
    </row>
    <row r="9" spans="1:6" x14ac:dyDescent="0.35">
      <c r="A9" s="184" t="s">
        <v>74</v>
      </c>
      <c r="B9" s="184"/>
      <c r="C9" s="185">
        <v>126501</v>
      </c>
      <c r="D9" s="185"/>
      <c r="E9" s="185">
        <f t="shared" ref="E9:E30" si="0">+C9+D9</f>
        <v>126501</v>
      </c>
    </row>
    <row r="10" spans="1:6" x14ac:dyDescent="0.35">
      <c r="A10" s="186" t="s">
        <v>45</v>
      </c>
      <c r="B10" s="184"/>
      <c r="C10" s="187">
        <v>77965</v>
      </c>
      <c r="D10" s="187"/>
      <c r="E10" s="187">
        <f t="shared" si="0"/>
        <v>77965</v>
      </c>
    </row>
    <row r="11" spans="1:6" x14ac:dyDescent="0.35">
      <c r="A11" s="186" t="s">
        <v>46</v>
      </c>
      <c r="B11" s="184"/>
      <c r="C11" s="187">
        <f>C9-C10</f>
        <v>48536</v>
      </c>
      <c r="D11" s="187"/>
      <c r="E11" s="187">
        <f>E9-E10</f>
        <v>48536</v>
      </c>
    </row>
    <row r="12" spans="1:6" x14ac:dyDescent="0.35">
      <c r="A12" s="188" t="s">
        <v>47</v>
      </c>
      <c r="B12" s="189"/>
      <c r="C12" s="185">
        <v>5914</v>
      </c>
      <c r="D12" s="185"/>
      <c r="E12" s="185">
        <f t="shared" si="0"/>
        <v>5914</v>
      </c>
    </row>
    <row r="13" spans="1:6" x14ac:dyDescent="0.35">
      <c r="A13" s="188" t="s">
        <v>48</v>
      </c>
      <c r="B13" s="189"/>
      <c r="C13" s="185">
        <v>31062</v>
      </c>
      <c r="D13" s="185"/>
      <c r="E13" s="185">
        <f t="shared" si="0"/>
        <v>31062</v>
      </c>
    </row>
    <row r="14" spans="1:6" outlineLevel="1" x14ac:dyDescent="0.35">
      <c r="A14" s="190" t="s">
        <v>49</v>
      </c>
      <c r="B14" s="184"/>
      <c r="C14" s="185">
        <v>-28</v>
      </c>
      <c r="D14" s="185"/>
      <c r="E14" s="185">
        <f>+C14+D14</f>
        <v>-28</v>
      </c>
    </row>
    <row r="15" spans="1:6" outlineLevel="1" x14ac:dyDescent="0.35">
      <c r="A15" s="190" t="s">
        <v>50</v>
      </c>
      <c r="B15" s="184"/>
      <c r="C15" s="185">
        <v>177</v>
      </c>
      <c r="D15" s="185"/>
      <c r="E15" s="185">
        <f>+C15+D15</f>
        <v>177</v>
      </c>
    </row>
    <row r="16" spans="1:6" x14ac:dyDescent="0.35">
      <c r="A16" s="190" t="s">
        <v>75</v>
      </c>
      <c r="C16" s="185">
        <f>+C15-C14</f>
        <v>205</v>
      </c>
      <c r="D16" s="185"/>
      <c r="E16" s="185">
        <f>+C16+D16</f>
        <v>205</v>
      </c>
    </row>
    <row r="17" spans="1:6" s="194" customFormat="1" x14ac:dyDescent="0.35">
      <c r="A17" s="191" t="s">
        <v>66</v>
      </c>
      <c r="B17" s="192"/>
      <c r="C17" s="193">
        <f>C11-C12-C13-C16</f>
        <v>11355</v>
      </c>
      <c r="D17" s="193"/>
      <c r="E17" s="193">
        <f>E11-E12-E13-E16</f>
        <v>11355</v>
      </c>
    </row>
    <row r="18" spans="1:6" x14ac:dyDescent="0.35">
      <c r="A18" s="195" t="s">
        <v>53</v>
      </c>
      <c r="B18" s="188"/>
      <c r="C18" s="196">
        <v>2554</v>
      </c>
      <c r="D18" s="196"/>
      <c r="E18" s="196">
        <f t="shared" si="0"/>
        <v>2554</v>
      </c>
      <c r="F18" s="468">
        <f>+E18+E15</f>
        <v>2731</v>
      </c>
    </row>
    <row r="19" spans="1:6" x14ac:dyDescent="0.35">
      <c r="A19" s="189" t="s">
        <v>76</v>
      </c>
      <c r="B19" s="189"/>
      <c r="C19" s="197">
        <v>3035</v>
      </c>
      <c r="D19" s="197"/>
      <c r="E19" s="197">
        <f t="shared" si="0"/>
        <v>3035</v>
      </c>
    </row>
    <row r="20" spans="1:6" x14ac:dyDescent="0.35">
      <c r="A20" s="198" t="s">
        <v>77</v>
      </c>
      <c r="B20" s="189"/>
      <c r="C20" s="196">
        <v>528</v>
      </c>
      <c r="D20" s="196"/>
      <c r="E20" s="196">
        <f t="shared" si="0"/>
        <v>528</v>
      </c>
    </row>
    <row r="21" spans="1:6" x14ac:dyDescent="0.35">
      <c r="A21" s="189" t="s">
        <v>78</v>
      </c>
      <c r="B21" s="189"/>
      <c r="C21" s="185">
        <f>+C19-C20</f>
        <v>2507</v>
      </c>
      <c r="D21" s="185"/>
      <c r="E21" s="185">
        <f t="shared" si="0"/>
        <v>2507</v>
      </c>
    </row>
    <row r="22" spans="1:6" x14ac:dyDescent="0.35">
      <c r="A22" s="199" t="s">
        <v>79</v>
      </c>
      <c r="B22" s="189"/>
      <c r="C22" s="197">
        <v>2790</v>
      </c>
      <c r="D22" s="197"/>
      <c r="E22" s="197">
        <f t="shared" si="0"/>
        <v>2790</v>
      </c>
    </row>
    <row r="23" spans="1:6" x14ac:dyDescent="0.35">
      <c r="A23" s="200" t="s">
        <v>80</v>
      </c>
      <c r="B23" s="188"/>
      <c r="C23" s="197">
        <v>-122</v>
      </c>
      <c r="D23" s="197"/>
      <c r="E23" s="197">
        <f t="shared" si="0"/>
        <v>-122</v>
      </c>
    </row>
    <row r="24" spans="1:6" ht="18" customHeight="1" x14ac:dyDescent="0.35">
      <c r="A24" s="190" t="s">
        <v>81</v>
      </c>
      <c r="B24" s="188"/>
      <c r="C24" s="196">
        <v>31</v>
      </c>
      <c r="D24" s="196"/>
      <c r="E24" s="196">
        <f t="shared" si="0"/>
        <v>31</v>
      </c>
    </row>
    <row r="25" spans="1:6" s="194" customFormat="1" x14ac:dyDescent="0.35">
      <c r="A25" s="201" t="s">
        <v>82</v>
      </c>
      <c r="B25" s="192"/>
      <c r="C25" s="193">
        <f>C21+C22+C23+C24</f>
        <v>5206</v>
      </c>
      <c r="D25" s="193"/>
      <c r="E25" s="193">
        <f t="shared" si="0"/>
        <v>5206</v>
      </c>
      <c r="F25" s="204"/>
    </row>
    <row r="26" spans="1:6" s="194" customFormat="1" ht="18" customHeight="1" x14ac:dyDescent="0.35">
      <c r="A26" s="202" t="s">
        <v>83</v>
      </c>
      <c r="B26" s="202"/>
      <c r="C26" s="203">
        <f>C17-C18-C25</f>
        <v>3595</v>
      </c>
      <c r="D26" s="203"/>
      <c r="E26" s="203">
        <f>E17-E18-E25</f>
        <v>3595</v>
      </c>
      <c r="F26" s="468">
        <f>+E26-E14</f>
        <v>3623</v>
      </c>
    </row>
    <row r="27" spans="1:6" x14ac:dyDescent="0.35">
      <c r="A27" s="184" t="s">
        <v>60</v>
      </c>
      <c r="B27" s="184"/>
      <c r="C27" s="197">
        <v>1195</v>
      </c>
      <c r="D27" s="205"/>
      <c r="E27" s="205">
        <f t="shared" si="0"/>
        <v>1195</v>
      </c>
    </row>
    <row r="28" spans="1:6" x14ac:dyDescent="0.35">
      <c r="A28" s="186" t="s">
        <v>84</v>
      </c>
      <c r="B28" s="184"/>
      <c r="C28" s="187">
        <v>2291</v>
      </c>
      <c r="D28" s="187"/>
      <c r="E28" s="187">
        <f>+C28+D28</f>
        <v>2291</v>
      </c>
      <c r="F28" s="468">
        <f>+E28+E14</f>
        <v>2263</v>
      </c>
    </row>
    <row r="29" spans="1:6" x14ac:dyDescent="0.35">
      <c r="A29" s="202" t="s">
        <v>139</v>
      </c>
      <c r="B29" s="184"/>
      <c r="C29" s="205">
        <f>C26-C27+C28</f>
        <v>4691</v>
      </c>
      <c r="D29" s="205"/>
      <c r="E29" s="205">
        <f>E26-E27+E28</f>
        <v>4691</v>
      </c>
      <c r="F29" s="183"/>
    </row>
    <row r="30" spans="1:6" x14ac:dyDescent="0.35">
      <c r="A30" s="184" t="s">
        <v>140</v>
      </c>
      <c r="B30" s="184"/>
      <c r="C30" s="197">
        <v>0</v>
      </c>
      <c r="D30" s="205"/>
      <c r="E30" s="205">
        <f t="shared" si="0"/>
        <v>0</v>
      </c>
      <c r="F30" s="183"/>
    </row>
    <row r="31" spans="1:6" s="194" customFormat="1" x14ac:dyDescent="0.35">
      <c r="A31" s="206" t="s">
        <v>62</v>
      </c>
      <c r="B31" s="202"/>
      <c r="C31" s="193">
        <f>+C29+C30</f>
        <v>4691</v>
      </c>
      <c r="D31" s="193"/>
      <c r="E31" s="193">
        <f>+E29+E30</f>
        <v>4691</v>
      </c>
      <c r="F31" s="204"/>
    </row>
    <row r="32" spans="1:6" x14ac:dyDescent="0.35">
      <c r="A32" s="184" t="s">
        <v>63</v>
      </c>
      <c r="B32" s="184"/>
      <c r="C32" s="185">
        <f>+C31-C33</f>
        <v>3223</v>
      </c>
      <c r="D32" s="185"/>
      <c r="E32" s="185">
        <f t="shared" ref="E32:E33" si="1">+C32+D32</f>
        <v>3223</v>
      </c>
    </row>
    <row r="33" spans="1:5" x14ac:dyDescent="0.35">
      <c r="A33" s="186" t="s">
        <v>64</v>
      </c>
      <c r="B33" s="184"/>
      <c r="C33" s="187">
        <v>1468</v>
      </c>
      <c r="D33" s="187"/>
      <c r="E33" s="187">
        <f t="shared" si="1"/>
        <v>1468</v>
      </c>
    </row>
    <row r="34" spans="1:5" x14ac:dyDescent="0.35">
      <c r="A34" s="184"/>
      <c r="B34" s="184"/>
      <c r="C34" s="475">
        <f>+C27/C26</f>
        <v>0.33240611961057026</v>
      </c>
      <c r="D34" s="208"/>
      <c r="E34" s="208"/>
    </row>
    <row r="35" spans="1:5" x14ac:dyDescent="0.35">
      <c r="A35" s="209"/>
      <c r="C35" s="210"/>
      <c r="D35" s="210"/>
      <c r="E35" s="210"/>
    </row>
    <row r="36" spans="1:5" hidden="1" x14ac:dyDescent="0.35">
      <c r="A36" s="211"/>
      <c r="C36" s="212"/>
      <c r="D36" s="212"/>
      <c r="E36" s="212"/>
    </row>
    <row r="37" spans="1:5" hidden="1" x14ac:dyDescent="0.35">
      <c r="A37" s="209"/>
      <c r="C37" s="212"/>
      <c r="D37" s="212"/>
      <c r="E37" s="212"/>
    </row>
    <row r="38" spans="1:5" hidden="1" x14ac:dyDescent="0.35">
      <c r="A38" s="209"/>
      <c r="C38" s="212"/>
      <c r="D38" s="212"/>
      <c r="E38" s="212"/>
    </row>
    <row r="39" spans="1:5" hidden="1" x14ac:dyDescent="0.35">
      <c r="A39" s="211"/>
      <c r="C39" s="212"/>
      <c r="D39" s="212"/>
      <c r="E39" s="212"/>
    </row>
    <row r="40" spans="1:5" hidden="1" x14ac:dyDescent="0.35">
      <c r="A40" s="211"/>
      <c r="C40" s="212"/>
      <c r="D40" s="212"/>
      <c r="E40" s="212"/>
    </row>
    <row r="41" spans="1:5" hidden="1" x14ac:dyDescent="0.35">
      <c r="A41" s="209"/>
      <c r="C41" s="212"/>
      <c r="D41" s="212"/>
      <c r="E41" s="212"/>
    </row>
    <row r="42" spans="1:5" hidden="1" x14ac:dyDescent="0.35">
      <c r="A42" s="209"/>
      <c r="C42" s="212"/>
      <c r="D42" s="212"/>
      <c r="E42" s="212"/>
    </row>
    <row r="43" spans="1:5" hidden="1" x14ac:dyDescent="0.35">
      <c r="C43" s="212"/>
      <c r="D43" s="212"/>
      <c r="E43" s="212"/>
    </row>
    <row r="44" spans="1:5" hidden="1" x14ac:dyDescent="0.35">
      <c r="C44" s="212"/>
      <c r="D44" s="212"/>
      <c r="E44" s="212"/>
    </row>
    <row r="45" spans="1:5" hidden="1" x14ac:dyDescent="0.35">
      <c r="C45" s="212"/>
      <c r="D45" s="212"/>
      <c r="E45" s="212"/>
    </row>
    <row r="46" spans="1:5" hidden="1" x14ac:dyDescent="0.35">
      <c r="C46" s="212"/>
      <c r="D46" s="212"/>
      <c r="E46" s="212"/>
    </row>
    <row r="47" spans="1:5" hidden="1" x14ac:dyDescent="0.35">
      <c r="C47" s="212"/>
      <c r="D47" s="212"/>
      <c r="E47" s="212"/>
    </row>
    <row r="48" spans="1:5" hidden="1" x14ac:dyDescent="0.35">
      <c r="C48" s="212"/>
      <c r="D48" s="212"/>
      <c r="E48" s="212"/>
    </row>
    <row r="49" spans="1:6" hidden="1" x14ac:dyDescent="0.35">
      <c r="C49" s="212"/>
      <c r="D49" s="212"/>
      <c r="E49" s="212"/>
    </row>
    <row r="50" spans="1:6" hidden="1" x14ac:dyDescent="0.35">
      <c r="C50" s="212"/>
      <c r="D50" s="212"/>
      <c r="E50" s="212"/>
    </row>
    <row r="51" spans="1:6" hidden="1" x14ac:dyDescent="0.35">
      <c r="C51" s="212"/>
      <c r="D51" s="212"/>
      <c r="E51" s="212"/>
    </row>
    <row r="52" spans="1:6" ht="31" x14ac:dyDescent="0.35">
      <c r="C52" s="182" t="str">
        <f>C8</f>
        <v>2Q 2020 HFM</v>
      </c>
      <c r="D52" s="559" t="s">
        <v>73</v>
      </c>
      <c r="E52" s="182" t="str">
        <f>E8</f>
        <v>2Q 2020 Final</v>
      </c>
    </row>
    <row r="53" spans="1:6" x14ac:dyDescent="0.35">
      <c r="A53" s="213" t="s">
        <v>85</v>
      </c>
      <c r="B53" s="214"/>
      <c r="C53" s="215"/>
      <c r="D53" s="215"/>
      <c r="E53" s="215"/>
    </row>
    <row r="54" spans="1:6" ht="15.75" customHeight="1" x14ac:dyDescent="0.35">
      <c r="A54" s="216" t="s">
        <v>86</v>
      </c>
      <c r="B54" s="188"/>
      <c r="C54" s="217">
        <f>+C17</f>
        <v>11355</v>
      </c>
      <c r="D54" s="217"/>
      <c r="E54" s="217">
        <f t="shared" ref="E54:E58" si="2">+C54+D54</f>
        <v>11355</v>
      </c>
    </row>
    <row r="55" spans="1:6" ht="15.75" customHeight="1" x14ac:dyDescent="0.35">
      <c r="A55" s="175" t="s">
        <v>67</v>
      </c>
      <c r="C55" s="185">
        <v>6304</v>
      </c>
      <c r="D55" s="185"/>
      <c r="E55" s="185">
        <f t="shared" si="2"/>
        <v>6304</v>
      </c>
    </row>
    <row r="56" spans="1:6" ht="15.75" customHeight="1" x14ac:dyDescent="0.35">
      <c r="A56" s="190" t="s">
        <v>68</v>
      </c>
      <c r="B56" s="184"/>
      <c r="C56" s="197">
        <f>+C57-C55-C54</f>
        <v>1153</v>
      </c>
      <c r="D56" s="197"/>
      <c r="E56" s="197">
        <f t="shared" si="2"/>
        <v>1153</v>
      </c>
    </row>
    <row r="57" spans="1:6" ht="15.75" customHeight="1" x14ac:dyDescent="0.35">
      <c r="A57" s="219" t="s">
        <v>69</v>
      </c>
      <c r="B57" s="184"/>
      <c r="C57" s="220">
        <v>18812</v>
      </c>
      <c r="D57" s="220"/>
      <c r="E57" s="220">
        <f t="shared" si="2"/>
        <v>18812</v>
      </c>
    </row>
    <row r="58" spans="1:6" s="194" customFormat="1" ht="15.75" customHeight="1" x14ac:dyDescent="0.35">
      <c r="A58" s="221" t="s">
        <v>70</v>
      </c>
      <c r="C58" s="222"/>
      <c r="D58" s="222"/>
      <c r="E58" s="222">
        <f t="shared" si="2"/>
        <v>0</v>
      </c>
    </row>
    <row r="59" spans="1:6" ht="19.5" customHeight="1" x14ac:dyDescent="0.35">
      <c r="C59" s="223"/>
      <c r="D59" s="223"/>
      <c r="E59" s="223"/>
      <c r="F59" s="224"/>
    </row>
  </sheetData>
  <mergeCells count="5">
    <mergeCell ref="A1:E1"/>
    <mergeCell ref="A2:E2"/>
    <mergeCell ref="A3:E3"/>
    <mergeCell ref="A4:E4"/>
    <mergeCell ref="C6:E6"/>
  </mergeCells>
  <printOptions horizontalCentered="1"/>
  <pageMargins left="0.43307086614173229" right="0.31496062992125984" top="0.78740157480314965" bottom="0.23622047244094491" header="0" footer="0"/>
  <pageSetup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7409" r:id="rId4">
          <objectPr defaultSize="0" autoPict="0" r:id="rId5">
            <anchor moveWithCells="1" sizeWithCells="1">
              <from>
                <xdr:col>5</xdr:col>
                <xdr:colOff>0</xdr:colOff>
                <xdr:row>58</xdr:row>
                <xdr:rowOff>12700</xdr:rowOff>
              </from>
              <to>
                <xdr:col>5</xdr:col>
                <xdr:colOff>0</xdr:colOff>
                <xdr:row>59</xdr:row>
                <xdr:rowOff>0</xdr:rowOff>
              </to>
            </anchor>
          </objectPr>
        </oleObject>
      </mc:Choice>
      <mc:Fallback>
        <oleObject progId="Word.Picture.8" shapeId="1740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 tint="4.9989318521683403E-2"/>
    <pageSetUpPr fitToPage="1"/>
  </sheetPr>
  <dimension ref="A1:F59"/>
  <sheetViews>
    <sheetView showGridLines="0" view="pageBreakPreview" topLeftCell="A2" zoomScale="80" zoomScaleSheetLayoutView="80" workbookViewId="0">
      <selection activeCell="A43" sqref="A43:N43"/>
    </sheetView>
  </sheetViews>
  <sheetFormatPr defaultColWidth="9.81640625" defaultRowHeight="15.5" outlineLevelRow="1" x14ac:dyDescent="0.35"/>
  <cols>
    <col min="1" max="1" width="49.26953125" style="175" customWidth="1"/>
    <col min="2" max="2" width="1.453125" style="175" customWidth="1"/>
    <col min="3" max="3" width="9.453125" style="175" bestFit="1" customWidth="1"/>
    <col min="4" max="4" width="8.453125" style="175" customWidth="1"/>
    <col min="5" max="5" width="9.7265625" style="175" bestFit="1" customWidth="1"/>
    <col min="6" max="6" width="9" style="175" customWidth="1"/>
    <col min="7" max="16384" width="9.81640625" style="175"/>
  </cols>
  <sheetData>
    <row r="1" spans="1:6" ht="36" customHeight="1" x14ac:dyDescent="0.4">
      <c r="A1" s="599" t="s">
        <v>0</v>
      </c>
      <c r="B1" s="599"/>
      <c r="C1" s="599"/>
      <c r="D1" s="599"/>
      <c r="E1" s="599"/>
    </row>
    <row r="2" spans="1:6" ht="15" customHeight="1" x14ac:dyDescent="0.4">
      <c r="A2" s="600" t="s">
        <v>40</v>
      </c>
      <c r="B2" s="600"/>
      <c r="C2" s="600"/>
      <c r="D2" s="600"/>
      <c r="E2" s="600"/>
      <c r="F2" s="176"/>
    </row>
    <row r="3" spans="1:6" ht="15" customHeight="1" x14ac:dyDescent="0.4">
      <c r="A3" s="601" t="s">
        <v>72</v>
      </c>
      <c r="B3" s="601"/>
      <c r="C3" s="601"/>
      <c r="D3" s="601"/>
      <c r="E3" s="601"/>
      <c r="F3" s="176"/>
    </row>
    <row r="4" spans="1:6" ht="18" x14ac:dyDescent="0.4">
      <c r="A4" s="602"/>
      <c r="B4" s="602"/>
      <c r="C4" s="602"/>
      <c r="D4" s="602"/>
      <c r="E4" s="602"/>
      <c r="F4" s="176"/>
    </row>
    <row r="5" spans="1:6" x14ac:dyDescent="0.35">
      <c r="A5" s="177"/>
      <c r="B5" s="177"/>
      <c r="C5" s="177"/>
      <c r="D5" s="177"/>
      <c r="E5" s="177"/>
      <c r="F5" s="177"/>
    </row>
    <row r="6" spans="1:6" x14ac:dyDescent="0.35">
      <c r="A6" s="178"/>
      <c r="B6" s="178"/>
      <c r="C6" s="604"/>
      <c r="D6" s="604"/>
      <c r="E6" s="604"/>
    </row>
    <row r="7" spans="1:6" hidden="1" x14ac:dyDescent="0.35">
      <c r="A7" s="178"/>
      <c r="B7" s="178"/>
      <c r="C7" s="179"/>
      <c r="D7" s="179"/>
      <c r="E7" s="179"/>
    </row>
    <row r="8" spans="1:6" x14ac:dyDescent="0.35">
      <c r="A8" s="180"/>
      <c r="B8" s="181"/>
      <c r="C8" s="182" t="s">
        <v>182</v>
      </c>
      <c r="D8" s="558" t="s">
        <v>73</v>
      </c>
      <c r="E8" s="182" t="s">
        <v>183</v>
      </c>
      <c r="F8" s="183"/>
    </row>
    <row r="9" spans="1:6" x14ac:dyDescent="0.35">
      <c r="A9" s="184" t="s">
        <v>74</v>
      </c>
      <c r="B9" s="184"/>
      <c r="C9" s="185">
        <v>363155</v>
      </c>
      <c r="D9" s="185"/>
      <c r="E9" s="185">
        <f t="shared" ref="E9:E30" si="0">+C9+D9</f>
        <v>363155</v>
      </c>
    </row>
    <row r="10" spans="1:6" x14ac:dyDescent="0.35">
      <c r="A10" s="186" t="s">
        <v>45</v>
      </c>
      <c r="B10" s="184"/>
      <c r="C10" s="187">
        <v>225301</v>
      </c>
      <c r="D10" s="187"/>
      <c r="E10" s="187">
        <f t="shared" si="0"/>
        <v>225301</v>
      </c>
    </row>
    <row r="11" spans="1:6" x14ac:dyDescent="0.35">
      <c r="A11" s="186" t="s">
        <v>46</v>
      </c>
      <c r="B11" s="184"/>
      <c r="C11" s="187">
        <f>C9-C10</f>
        <v>137854</v>
      </c>
      <c r="D11" s="187"/>
      <c r="E11" s="187">
        <f t="shared" si="0"/>
        <v>137854</v>
      </c>
    </row>
    <row r="12" spans="1:6" x14ac:dyDescent="0.35">
      <c r="A12" s="188" t="s">
        <v>47</v>
      </c>
      <c r="B12" s="189"/>
      <c r="C12" s="185">
        <v>16189</v>
      </c>
      <c r="D12" s="185"/>
      <c r="E12" s="185">
        <f t="shared" si="0"/>
        <v>16189</v>
      </c>
    </row>
    <row r="13" spans="1:6" x14ac:dyDescent="0.35">
      <c r="A13" s="188" t="s">
        <v>48</v>
      </c>
      <c r="B13" s="189"/>
      <c r="C13" s="185">
        <v>92199</v>
      </c>
      <c r="D13" s="185"/>
      <c r="E13" s="185">
        <f t="shared" si="0"/>
        <v>92199</v>
      </c>
    </row>
    <row r="14" spans="1:6" outlineLevel="1" x14ac:dyDescent="0.35">
      <c r="A14" s="190" t="s">
        <v>49</v>
      </c>
      <c r="B14" s="184"/>
      <c r="C14" s="185">
        <v>-270</v>
      </c>
      <c r="D14" s="185"/>
      <c r="E14" s="185">
        <f>+C14+D14</f>
        <v>-270</v>
      </c>
    </row>
    <row r="15" spans="1:6" outlineLevel="1" x14ac:dyDescent="0.35">
      <c r="A15" s="190" t="s">
        <v>50</v>
      </c>
      <c r="B15" s="184"/>
      <c r="C15" s="185">
        <v>873</v>
      </c>
      <c r="D15" s="185"/>
      <c r="E15" s="185">
        <f>+C15+D15</f>
        <v>873</v>
      </c>
    </row>
    <row r="16" spans="1:6" x14ac:dyDescent="0.35">
      <c r="A16" s="190" t="s">
        <v>75</v>
      </c>
      <c r="C16" s="185">
        <f>+C15-C14</f>
        <v>1143</v>
      </c>
      <c r="D16" s="185"/>
      <c r="E16" s="185">
        <f>+C16+D16</f>
        <v>1143</v>
      </c>
    </row>
    <row r="17" spans="1:6" s="194" customFormat="1" x14ac:dyDescent="0.35">
      <c r="A17" s="191" t="s">
        <v>66</v>
      </c>
      <c r="B17" s="192"/>
      <c r="C17" s="193">
        <f>C11-C12-C13-C16</f>
        <v>28323</v>
      </c>
      <c r="D17" s="193"/>
      <c r="E17" s="193">
        <f t="shared" si="0"/>
        <v>28323</v>
      </c>
    </row>
    <row r="18" spans="1:6" x14ac:dyDescent="0.35">
      <c r="A18" s="195" t="s">
        <v>53</v>
      </c>
      <c r="B18" s="188"/>
      <c r="C18" s="196">
        <v>9653</v>
      </c>
      <c r="D18" s="196"/>
      <c r="E18" s="196">
        <f t="shared" si="0"/>
        <v>9653</v>
      </c>
      <c r="F18" s="468">
        <f>+E18+E15</f>
        <v>10526</v>
      </c>
    </row>
    <row r="19" spans="1:6" x14ac:dyDescent="0.35">
      <c r="A19" s="189" t="s">
        <v>76</v>
      </c>
      <c r="B19" s="189"/>
      <c r="C19" s="197">
        <v>12549</v>
      </c>
      <c r="D19" s="197"/>
      <c r="E19" s="197">
        <f t="shared" si="0"/>
        <v>12549</v>
      </c>
    </row>
    <row r="20" spans="1:6" x14ac:dyDescent="0.35">
      <c r="A20" s="198" t="s">
        <v>77</v>
      </c>
      <c r="B20" s="189"/>
      <c r="C20" s="196">
        <v>1846</v>
      </c>
      <c r="D20" s="196"/>
      <c r="E20" s="196">
        <f t="shared" si="0"/>
        <v>1846</v>
      </c>
    </row>
    <row r="21" spans="1:6" x14ac:dyDescent="0.35">
      <c r="A21" s="189" t="s">
        <v>78</v>
      </c>
      <c r="B21" s="189"/>
      <c r="C21" s="185">
        <f>+C19-C20</f>
        <v>10703</v>
      </c>
      <c r="D21" s="185">
        <f>+D19-D20</f>
        <v>0</v>
      </c>
      <c r="E21" s="185">
        <f t="shared" si="0"/>
        <v>10703</v>
      </c>
    </row>
    <row r="22" spans="1:6" x14ac:dyDescent="0.35">
      <c r="A22" s="199" t="s">
        <v>79</v>
      </c>
      <c r="B22" s="189"/>
      <c r="C22" s="197">
        <v>-5326</v>
      </c>
      <c r="D22" s="197"/>
      <c r="E22" s="197">
        <f t="shared" si="0"/>
        <v>-5326</v>
      </c>
    </row>
    <row r="23" spans="1:6" x14ac:dyDescent="0.35">
      <c r="A23" s="200" t="s">
        <v>80</v>
      </c>
      <c r="B23" s="188"/>
      <c r="C23" s="197">
        <v>-300</v>
      </c>
      <c r="D23" s="197"/>
      <c r="E23" s="197">
        <f t="shared" si="0"/>
        <v>-300</v>
      </c>
    </row>
    <row r="24" spans="1:6" ht="18" customHeight="1" x14ac:dyDescent="0.35">
      <c r="A24" s="190" t="s">
        <v>81</v>
      </c>
      <c r="B24" s="188"/>
      <c r="C24" s="196">
        <v>30</v>
      </c>
      <c r="D24" s="196"/>
      <c r="E24" s="196">
        <f t="shared" si="0"/>
        <v>30</v>
      </c>
    </row>
    <row r="25" spans="1:6" s="194" customFormat="1" x14ac:dyDescent="0.35">
      <c r="A25" s="201" t="s">
        <v>82</v>
      </c>
      <c r="B25" s="192"/>
      <c r="C25" s="193">
        <f>C21+C22+C23+C24</f>
        <v>5107</v>
      </c>
      <c r="D25" s="193">
        <f>D21+D22+D23+D24</f>
        <v>0</v>
      </c>
      <c r="E25" s="193">
        <f t="shared" si="0"/>
        <v>5107</v>
      </c>
    </row>
    <row r="26" spans="1:6" s="194" customFormat="1" ht="18" customHeight="1" x14ac:dyDescent="0.35">
      <c r="A26" s="202" t="s">
        <v>83</v>
      </c>
      <c r="B26" s="202"/>
      <c r="C26" s="203">
        <f>C17-C18-C25</f>
        <v>13563</v>
      </c>
      <c r="D26" s="203"/>
      <c r="E26" s="203">
        <f t="shared" si="0"/>
        <v>13563</v>
      </c>
      <c r="F26" s="468">
        <f>+E26-E14</f>
        <v>13833</v>
      </c>
    </row>
    <row r="27" spans="1:6" x14ac:dyDescent="0.35">
      <c r="A27" s="184" t="s">
        <v>60</v>
      </c>
      <c r="B27" s="184"/>
      <c r="C27" s="205">
        <v>11651</v>
      </c>
      <c r="D27" s="205"/>
      <c r="E27" s="205">
        <f t="shared" si="0"/>
        <v>11651</v>
      </c>
    </row>
    <row r="28" spans="1:6" x14ac:dyDescent="0.35">
      <c r="A28" s="186" t="s">
        <v>84</v>
      </c>
      <c r="B28" s="184"/>
      <c r="C28" s="187">
        <v>1106</v>
      </c>
      <c r="D28" s="187"/>
      <c r="E28" s="187">
        <f>+C28+D28</f>
        <v>1106</v>
      </c>
      <c r="F28" s="468">
        <f>+E28+E14</f>
        <v>836</v>
      </c>
    </row>
    <row r="29" spans="1:6" x14ac:dyDescent="0.35">
      <c r="A29" s="202" t="s">
        <v>139</v>
      </c>
      <c r="B29" s="184"/>
      <c r="C29" s="469">
        <f>C26-C27+C28</f>
        <v>3018</v>
      </c>
      <c r="D29" s="469">
        <f>+D25+D26+D27+D28</f>
        <v>0</v>
      </c>
      <c r="E29" s="205">
        <f>+C29+D29</f>
        <v>3018</v>
      </c>
      <c r="F29" s="183"/>
    </row>
    <row r="30" spans="1:6" x14ac:dyDescent="0.35">
      <c r="A30" s="184" t="s">
        <v>140</v>
      </c>
      <c r="B30" s="184"/>
      <c r="C30" s="187"/>
      <c r="D30" s="187"/>
      <c r="E30" s="205">
        <f t="shared" si="0"/>
        <v>0</v>
      </c>
      <c r="F30" s="183"/>
    </row>
    <row r="31" spans="1:6" s="194" customFormat="1" x14ac:dyDescent="0.35">
      <c r="A31" s="206" t="s">
        <v>62</v>
      </c>
      <c r="B31" s="202"/>
      <c r="C31" s="193">
        <f>+C29+C30</f>
        <v>3018</v>
      </c>
      <c r="D31" s="193">
        <f>+D29</f>
        <v>0</v>
      </c>
      <c r="E31" s="193">
        <f>+E29+E30</f>
        <v>3018</v>
      </c>
      <c r="F31" s="204"/>
    </row>
    <row r="32" spans="1:6" x14ac:dyDescent="0.35">
      <c r="A32" s="184" t="s">
        <v>63</v>
      </c>
      <c r="B32" s="184"/>
      <c r="C32" s="185">
        <f>+C31-C33</f>
        <v>-692</v>
      </c>
      <c r="D32" s="185">
        <f>+D31</f>
        <v>0</v>
      </c>
      <c r="E32" s="185">
        <f t="shared" ref="E32:E33" si="1">+C32+D32</f>
        <v>-692</v>
      </c>
    </row>
    <row r="33" spans="1:5" x14ac:dyDescent="0.35">
      <c r="A33" s="186" t="s">
        <v>64</v>
      </c>
      <c r="B33" s="184"/>
      <c r="C33" s="187">
        <v>3710</v>
      </c>
      <c r="D33" s="187"/>
      <c r="E33" s="187">
        <f t="shared" si="1"/>
        <v>3710</v>
      </c>
    </row>
    <row r="34" spans="1:5" x14ac:dyDescent="0.35">
      <c r="A34" s="184"/>
      <c r="B34" s="184"/>
      <c r="C34" s="207">
        <f>+C27/C26</f>
        <v>0.85902823859028243</v>
      </c>
      <c r="D34" s="207"/>
      <c r="E34" s="207"/>
    </row>
    <row r="35" spans="1:5" x14ac:dyDescent="0.35">
      <c r="A35" s="209"/>
      <c r="C35" s="210"/>
      <c r="D35" s="210"/>
      <c r="E35" s="210"/>
    </row>
    <row r="36" spans="1:5" hidden="1" x14ac:dyDescent="0.35">
      <c r="A36" s="211"/>
      <c r="C36" s="212"/>
      <c r="D36" s="212"/>
      <c r="E36" s="212"/>
    </row>
    <row r="37" spans="1:5" hidden="1" x14ac:dyDescent="0.35">
      <c r="A37" s="209"/>
      <c r="C37" s="212"/>
      <c r="D37" s="212"/>
      <c r="E37" s="212"/>
    </row>
    <row r="38" spans="1:5" hidden="1" x14ac:dyDescent="0.35">
      <c r="A38" s="209"/>
      <c r="C38" s="212"/>
      <c r="D38" s="212"/>
      <c r="E38" s="212"/>
    </row>
    <row r="39" spans="1:5" hidden="1" x14ac:dyDescent="0.35">
      <c r="A39" s="211"/>
      <c r="C39" s="212"/>
      <c r="D39" s="212"/>
      <c r="E39" s="212"/>
    </row>
    <row r="40" spans="1:5" hidden="1" x14ac:dyDescent="0.35">
      <c r="A40" s="211"/>
      <c r="C40" s="212"/>
      <c r="D40" s="212"/>
      <c r="E40" s="212"/>
    </row>
    <row r="41" spans="1:5" hidden="1" x14ac:dyDescent="0.35">
      <c r="A41" s="209"/>
      <c r="C41" s="212"/>
      <c r="D41" s="212"/>
      <c r="E41" s="212"/>
    </row>
    <row r="42" spans="1:5" hidden="1" x14ac:dyDescent="0.35">
      <c r="A42" s="209"/>
      <c r="C42" s="212"/>
      <c r="D42" s="212"/>
      <c r="E42" s="212"/>
    </row>
    <row r="43" spans="1:5" hidden="1" x14ac:dyDescent="0.35">
      <c r="C43" s="212"/>
      <c r="D43" s="212"/>
      <c r="E43" s="212"/>
    </row>
    <row r="44" spans="1:5" hidden="1" x14ac:dyDescent="0.35">
      <c r="C44" s="212"/>
      <c r="D44" s="212"/>
      <c r="E44" s="212"/>
    </row>
    <row r="45" spans="1:5" hidden="1" x14ac:dyDescent="0.35">
      <c r="C45" s="212"/>
      <c r="D45" s="212"/>
      <c r="E45" s="212"/>
    </row>
    <row r="46" spans="1:5" hidden="1" x14ac:dyDescent="0.35">
      <c r="C46" s="212"/>
      <c r="D46" s="212"/>
      <c r="E46" s="212"/>
    </row>
    <row r="47" spans="1:5" hidden="1" x14ac:dyDescent="0.35">
      <c r="C47" s="212"/>
      <c r="D47" s="212"/>
      <c r="E47" s="212"/>
    </row>
    <row r="48" spans="1:5" hidden="1" x14ac:dyDescent="0.35">
      <c r="C48" s="212"/>
      <c r="D48" s="212"/>
      <c r="E48" s="212"/>
    </row>
    <row r="49" spans="1:6" hidden="1" x14ac:dyDescent="0.35">
      <c r="C49" s="212"/>
      <c r="D49" s="212"/>
      <c r="E49" s="212"/>
    </row>
    <row r="50" spans="1:6" hidden="1" x14ac:dyDescent="0.35">
      <c r="C50" s="212"/>
      <c r="D50" s="212"/>
      <c r="E50" s="212"/>
    </row>
    <row r="51" spans="1:6" hidden="1" x14ac:dyDescent="0.35">
      <c r="C51" s="212"/>
      <c r="D51" s="212"/>
      <c r="E51" s="212"/>
    </row>
    <row r="52" spans="1:6" x14ac:dyDescent="0.35">
      <c r="C52" s="182" t="str">
        <f>C8</f>
        <v>2020 HFM</v>
      </c>
      <c r="D52" s="558" t="str">
        <f t="shared" ref="D52:E52" si="2">D8</f>
        <v>Ajustes</v>
      </c>
      <c r="E52" s="182" t="str">
        <f t="shared" si="2"/>
        <v>2020 Final</v>
      </c>
    </row>
    <row r="53" spans="1:6" x14ac:dyDescent="0.35">
      <c r="A53" s="213" t="s">
        <v>85</v>
      </c>
      <c r="B53" s="214"/>
      <c r="C53" s="215"/>
      <c r="D53" s="215"/>
      <c r="E53" s="215"/>
    </row>
    <row r="54" spans="1:6" ht="15.75" customHeight="1" x14ac:dyDescent="0.35">
      <c r="A54" s="216" t="s">
        <v>86</v>
      </c>
      <c r="B54" s="188"/>
      <c r="C54" s="217">
        <f>+C17</f>
        <v>28323</v>
      </c>
      <c r="D54" s="217"/>
      <c r="E54" s="217">
        <f t="shared" ref="E54:E58" si="3">+C54+D54</f>
        <v>28323</v>
      </c>
    </row>
    <row r="55" spans="1:6" ht="15.75" customHeight="1" x14ac:dyDescent="0.35">
      <c r="A55" s="175" t="s">
        <v>67</v>
      </c>
      <c r="C55" s="185">
        <v>18774</v>
      </c>
      <c r="D55" s="185"/>
      <c r="E55" s="185">
        <f>+C55+D55</f>
        <v>18774</v>
      </c>
    </row>
    <row r="56" spans="1:6" ht="15.75" customHeight="1" x14ac:dyDescent="0.35">
      <c r="A56" s="190" t="s">
        <v>68</v>
      </c>
      <c r="B56" s="184"/>
      <c r="C56" s="218">
        <f>+C57-C55-C54</f>
        <v>3965</v>
      </c>
      <c r="D56" s="185"/>
      <c r="E56" s="218">
        <f t="shared" si="3"/>
        <v>3965</v>
      </c>
    </row>
    <row r="57" spans="1:6" ht="15.75" customHeight="1" x14ac:dyDescent="0.35">
      <c r="A57" s="219" t="s">
        <v>69</v>
      </c>
      <c r="B57" s="184"/>
      <c r="C57" s="220">
        <v>51062</v>
      </c>
      <c r="D57" s="220"/>
      <c r="E57" s="220">
        <f t="shared" si="3"/>
        <v>51062</v>
      </c>
    </row>
    <row r="58" spans="1:6" s="194" customFormat="1" ht="15.75" customHeight="1" x14ac:dyDescent="0.35">
      <c r="A58" s="221" t="s">
        <v>70</v>
      </c>
      <c r="C58" s="222"/>
      <c r="D58" s="222"/>
      <c r="E58" s="222">
        <f t="shared" si="3"/>
        <v>0</v>
      </c>
    </row>
    <row r="59" spans="1:6" ht="19.5" customHeight="1" x14ac:dyDescent="0.35">
      <c r="C59" s="223"/>
      <c r="D59" s="223"/>
      <c r="E59" s="223"/>
      <c r="F59" s="224"/>
    </row>
  </sheetData>
  <mergeCells count="5">
    <mergeCell ref="A1:E1"/>
    <mergeCell ref="A2:E2"/>
    <mergeCell ref="A3:E3"/>
    <mergeCell ref="A4:E4"/>
    <mergeCell ref="C6:E6"/>
  </mergeCells>
  <printOptions horizontalCentered="1"/>
  <pageMargins left="0.43307086614173229" right="0.31496062992125984" top="0.78740157480314965" bottom="0.23622047244094491" header="0" footer="0"/>
  <pageSetup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5</xdr:col>
                <xdr:colOff>0</xdr:colOff>
                <xdr:row>58</xdr:row>
                <xdr:rowOff>12700</xdr:rowOff>
              </from>
              <to>
                <xdr:col>5</xdr:col>
                <xdr:colOff>0</xdr:colOff>
                <xdr:row>59</xdr:row>
                <xdr:rowOff>0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 tint="4.9989318521683403E-2"/>
    <pageSetUpPr fitToPage="1"/>
  </sheetPr>
  <dimension ref="A1:Q1048521"/>
  <sheetViews>
    <sheetView showGridLines="0" zoomScale="90" zoomScaleNormal="90" zoomScaleSheetLayoutView="115" workbookViewId="0">
      <selection activeCell="A43" sqref="A43:N43"/>
    </sheetView>
  </sheetViews>
  <sheetFormatPr defaultColWidth="9.81640625" defaultRowHeight="13" x14ac:dyDescent="0.3"/>
  <cols>
    <col min="1" max="1" width="37.453125" style="512" bestFit="1" customWidth="1"/>
    <col min="2" max="2" width="4.81640625" style="512" customWidth="1"/>
    <col min="3" max="3" width="8.81640625" style="512" bestFit="1" customWidth="1"/>
    <col min="4" max="5" width="7.1796875" style="512" bestFit="1" customWidth="1"/>
    <col min="6" max="6" width="6.26953125" style="512" bestFit="1" customWidth="1"/>
    <col min="7" max="7" width="5.81640625" style="512" bestFit="1" customWidth="1"/>
    <col min="8" max="8" width="4.81640625" style="512" customWidth="1"/>
    <col min="9" max="9" width="8.81640625" style="512" bestFit="1" customWidth="1"/>
    <col min="10" max="11" width="7.1796875" style="512" bestFit="1" customWidth="1"/>
    <col min="12" max="12" width="5.453125" style="512" customWidth="1"/>
    <col min="13" max="13" width="5.81640625" style="512" bestFit="1" customWidth="1"/>
    <col min="14" max="14" width="10.81640625" style="512" bestFit="1" customWidth="1"/>
    <col min="15" max="15" width="15.54296875" style="512" bestFit="1" customWidth="1"/>
    <col min="16" max="16384" width="9.81640625" style="512"/>
  </cols>
  <sheetData>
    <row r="1" spans="1:17" ht="39" customHeight="1" x14ac:dyDescent="0.3">
      <c r="A1" s="522"/>
      <c r="B1" s="522"/>
      <c r="C1" s="605" t="str">
        <f>+'Consolidado Resultados'!C5:H5</f>
        <v>Por el tercer trimestre de:</v>
      </c>
      <c r="D1" s="605"/>
      <c r="E1" s="605"/>
      <c r="F1" s="605"/>
      <c r="G1" s="605"/>
      <c r="H1" s="523"/>
      <c r="I1" s="606" t="s">
        <v>162</v>
      </c>
      <c r="J1" s="607"/>
      <c r="K1" s="607"/>
      <c r="L1" s="607"/>
      <c r="M1" s="608"/>
    </row>
    <row r="2" spans="1:17" x14ac:dyDescent="0.3">
      <c r="A2" s="525"/>
      <c r="B2" s="525"/>
      <c r="C2" s="521">
        <v>2020</v>
      </c>
      <c r="D2" s="521"/>
      <c r="E2" s="521">
        <v>2019</v>
      </c>
      <c r="F2" s="521"/>
      <c r="G2" s="525"/>
      <c r="H2" s="525"/>
      <c r="I2" s="521">
        <v>2020</v>
      </c>
      <c r="J2" s="525"/>
      <c r="K2" s="521">
        <v>2019</v>
      </c>
      <c r="L2" s="521"/>
      <c r="M2" s="524"/>
      <c r="N2" s="524"/>
    </row>
    <row r="3" spans="1:17" x14ac:dyDescent="0.3">
      <c r="A3" s="526" t="s">
        <v>156</v>
      </c>
      <c r="B3" s="527"/>
      <c r="C3" s="518">
        <f>'FEMCO Salud'!$C7</f>
        <v>16932</v>
      </c>
      <c r="D3" s="518"/>
      <c r="E3" s="518">
        <f>'FEMCO Salud'!$E7</f>
        <v>15909</v>
      </c>
      <c r="F3" s="518"/>
      <c r="G3" s="528">
        <f>IF((((C3/E3)-1)*100)&gt;=200,"N.A.",(IF((((C3/E3)-1)*100)&lt;=-200,"N.A.",(((C3/E3)-1)*100))))</f>
        <v>6.4303224589854713</v>
      </c>
      <c r="H3" s="527"/>
      <c r="I3" s="518">
        <f>'FEMCO Salud'!$I7</f>
        <v>47852</v>
      </c>
      <c r="J3" s="518"/>
      <c r="K3" s="518">
        <f>'FEMCO Salud'!$K7</f>
        <v>43913</v>
      </c>
      <c r="L3" s="530"/>
      <c r="M3" s="531">
        <f>IF((((I3/K3)-1)*100)&gt;=200,"N.A.",(IF((((I3/K3)-1)*100)&lt;=-200,"N.A.",(((I3/K3)-1)*100))))</f>
        <v>8.9700088811969216</v>
      </c>
      <c r="N3" s="524"/>
    </row>
    <row r="4" spans="1:17" x14ac:dyDescent="0.3">
      <c r="A4" s="532" t="s">
        <v>157</v>
      </c>
      <c r="B4" s="533"/>
      <c r="C4" s="519">
        <f>+C3-$C$34-$C$35</f>
        <v>16932</v>
      </c>
      <c r="D4" s="519"/>
      <c r="E4" s="519">
        <f>+E3</f>
        <v>15909</v>
      </c>
      <c r="F4" s="519"/>
      <c r="G4" s="534"/>
      <c r="H4" s="533"/>
      <c r="I4" s="519">
        <f>+I3-$I$34-$I$35</f>
        <v>43426.312645942686</v>
      </c>
      <c r="J4" s="519"/>
      <c r="K4" s="519">
        <f>+K3</f>
        <v>43913</v>
      </c>
      <c r="L4" s="535"/>
      <c r="M4" s="536">
        <f>IF((((I4/K4)-1)*100)&gt;=200,"N.A.",(IF((((I4/K4)-1)*100)&lt;=-200,"N.A.",(((I4/K4)-1)*100))))</f>
        <v>-1.1082990323077802</v>
      </c>
      <c r="N4" s="524"/>
    </row>
    <row r="5" spans="1:17" x14ac:dyDescent="0.3">
      <c r="A5" s="532"/>
      <c r="B5" s="533"/>
      <c r="C5" s="519"/>
      <c r="D5" s="519"/>
      <c r="E5" s="519"/>
      <c r="F5" s="519"/>
      <c r="G5" s="537"/>
      <c r="H5" s="533"/>
      <c r="I5" s="519"/>
      <c r="J5" s="519"/>
      <c r="K5" s="519"/>
      <c r="L5" s="535"/>
      <c r="M5" s="538"/>
      <c r="N5" s="524"/>
    </row>
    <row r="6" spans="1:17" x14ac:dyDescent="0.3">
      <c r="A6" s="532" t="s">
        <v>158</v>
      </c>
      <c r="B6" s="533"/>
      <c r="C6" s="519">
        <f>'FEMCO Salud'!$C13</f>
        <v>923</v>
      </c>
      <c r="D6" s="519"/>
      <c r="E6" s="519">
        <f>'FEMCO Salud'!$E13</f>
        <v>647</v>
      </c>
      <c r="F6" s="519"/>
      <c r="G6" s="534">
        <f>IF((((C6/E6)-1)*100)&gt;=200,"N.A.",(IF((((C6/E6)-1)*100)&lt;=-200,"N.A.",(((C6/E6)-1)*100))))</f>
        <v>42.658423493044829</v>
      </c>
      <c r="H6" s="533"/>
      <c r="I6" s="519">
        <f>'FEMCO Salud'!$I13</f>
        <v>1813</v>
      </c>
      <c r="J6" s="519"/>
      <c r="K6" s="519">
        <f>'FEMCO Salud'!$K13</f>
        <v>1627</v>
      </c>
      <c r="L6" s="535"/>
      <c r="M6" s="536">
        <f>IF((((I6/K6)-1)*100)&gt;=200,"N.A.",(IF((((I6/K6)-1)*100)&lt;=-200,"N.A.",(((I6/K6)-1)*100))))</f>
        <v>11.432083589428398</v>
      </c>
      <c r="N6" s="524"/>
    </row>
    <row r="7" spans="1:17" x14ac:dyDescent="0.3">
      <c r="A7" s="532" t="s">
        <v>159</v>
      </c>
      <c r="B7" s="533"/>
      <c r="C7" s="519">
        <f>+C6-$D$34-$D$35</f>
        <v>923</v>
      </c>
      <c r="D7" s="519"/>
      <c r="E7" s="519">
        <f>+E6</f>
        <v>647</v>
      </c>
      <c r="F7" s="519"/>
      <c r="G7" s="534"/>
      <c r="H7" s="533"/>
      <c r="I7" s="519">
        <f>+I6-$J$34-$J$35</f>
        <v>1685.9446867850602</v>
      </c>
      <c r="J7" s="519"/>
      <c r="K7" s="519">
        <f>+K6</f>
        <v>1627</v>
      </c>
      <c r="L7" s="535"/>
      <c r="M7" s="536">
        <f>IF((((I7/K7)-1)*100)&gt;=200,"N.A.",(IF((((I7/K7)-1)*100)&lt;=-200,"N.A.",(((I7/K7)-1)*100))))</f>
        <v>3.6229063789219529</v>
      </c>
      <c r="N7" s="524"/>
    </row>
    <row r="8" spans="1:17" x14ac:dyDescent="0.3">
      <c r="A8" s="532"/>
      <c r="B8" s="533"/>
      <c r="C8" s="519"/>
      <c r="D8" s="519"/>
      <c r="E8" s="519"/>
      <c r="F8" s="519"/>
      <c r="G8" s="537"/>
      <c r="H8" s="533"/>
      <c r="I8" s="519"/>
      <c r="J8" s="519"/>
      <c r="K8" s="519"/>
      <c r="L8" s="535"/>
      <c r="M8" s="538"/>
      <c r="N8" s="524"/>
    </row>
    <row r="9" spans="1:17" x14ac:dyDescent="0.3">
      <c r="A9" s="532" t="s">
        <v>160</v>
      </c>
      <c r="B9" s="533"/>
      <c r="C9" s="519">
        <f>'FEMCO Salud'!$C16</f>
        <v>1846</v>
      </c>
      <c r="D9" s="519"/>
      <c r="E9" s="519">
        <f>'FEMCO Salud'!$E16</f>
        <v>1539</v>
      </c>
      <c r="F9" s="519"/>
      <c r="G9" s="534">
        <f>IF((((C9/E9)-1)*100)&gt;=200,"N.A.",(IF((((C9/E9)-1)*100)&lt;=-200,"N.A.",(((C9/E9)-1)*100))))</f>
        <v>19.948018193632233</v>
      </c>
      <c r="H9" s="533"/>
      <c r="I9" s="519">
        <f>'FEMCO Salud'!$I16</f>
        <v>4454</v>
      </c>
      <c r="J9" s="519"/>
      <c r="K9" s="519">
        <f>'FEMCO Salud'!$K16</f>
        <v>3912</v>
      </c>
      <c r="L9" s="535"/>
      <c r="M9" s="536">
        <f>IF((((I9/K9)-1)*100)&gt;=200,"N.A.",(IF((((I9/K9)-1)*100)&lt;=-200,"N.A.",(((I9/K9)-1)*100))))</f>
        <v>13.854805725971374</v>
      </c>
      <c r="N9" s="524"/>
    </row>
    <row r="10" spans="1:17" x14ac:dyDescent="0.3">
      <c r="A10" s="539" t="s">
        <v>161</v>
      </c>
      <c r="B10" s="540"/>
      <c r="C10" s="520">
        <f>+C9-$E$34-$E$35</f>
        <v>1846</v>
      </c>
      <c r="D10" s="520"/>
      <c r="E10" s="520">
        <f>+E9</f>
        <v>1539</v>
      </c>
      <c r="F10" s="520"/>
      <c r="G10" s="541"/>
      <c r="H10" s="540"/>
      <c r="I10" s="520">
        <f>+I9-$K$34-$K$35</f>
        <v>4045.9275613778705</v>
      </c>
      <c r="J10" s="520"/>
      <c r="K10" s="520">
        <f>+K9</f>
        <v>3912</v>
      </c>
      <c r="L10" s="542"/>
      <c r="M10" s="543">
        <f>IF((((I10/K10)-1)*100)&gt;=200,"N.A.",(IF((((I10/K10)-1)*100)&lt;=-200,"N.A.",(((I10/K10)-1)*100))))</f>
        <v>3.4235061701909597</v>
      </c>
      <c r="N10" s="524"/>
    </row>
    <row r="11" spans="1:17" x14ac:dyDescent="0.3">
      <c r="A11" s="521"/>
      <c r="B11" s="521"/>
      <c r="C11" s="521"/>
      <c r="D11" s="521"/>
      <c r="E11" s="521"/>
      <c r="F11" s="521"/>
      <c r="G11" s="521"/>
      <c r="H11" s="521"/>
      <c r="I11" s="521"/>
      <c r="J11" s="524"/>
      <c r="K11" s="521"/>
      <c r="L11" s="524"/>
      <c r="M11" s="524"/>
      <c r="N11" s="524"/>
    </row>
    <row r="12" spans="1:17" x14ac:dyDescent="0.3">
      <c r="A12" s="526" t="s">
        <v>168</v>
      </c>
      <c r="B12" s="529"/>
      <c r="C12" s="518" t="e">
        <f>+#REF!</f>
        <v>#REF!</v>
      </c>
      <c r="D12" s="518"/>
      <c r="E12" s="518" t="e">
        <f>+#REF!</f>
        <v>#REF!</v>
      </c>
      <c r="F12" s="529"/>
      <c r="G12" s="528" t="e">
        <f>IF((((C12/E12)-1)*100)&gt;=200,"N.A.",(IF((((C12/E12)-1)*100)&lt;=-200,"N.A.",(((C12/E12)-1)*100))))</f>
        <v>#REF!</v>
      </c>
      <c r="H12" s="529"/>
      <c r="I12" s="518" t="e">
        <f>+#REF!</f>
        <v>#REF!</v>
      </c>
      <c r="J12" s="518"/>
      <c r="K12" s="518" t="e">
        <f>+#REF!</f>
        <v>#REF!</v>
      </c>
      <c r="L12" s="529"/>
      <c r="M12" s="531" t="e">
        <f>IF((((I12/K12)-1)*100)&gt;=200,"N.A.",(IF((((I12/K12)-1)*100)&lt;=-200,"N.A.",(((I12/K12)-1)*100))))</f>
        <v>#REF!</v>
      </c>
    </row>
    <row r="13" spans="1:17" x14ac:dyDescent="0.3">
      <c r="A13" s="532" t="s">
        <v>169</v>
      </c>
      <c r="B13" s="544"/>
      <c r="C13" s="519" t="e">
        <f>+C12-$C$36</f>
        <v>#REF!</v>
      </c>
      <c r="D13" s="519"/>
      <c r="E13" s="519" t="e">
        <f>+E12</f>
        <v>#REF!</v>
      </c>
      <c r="F13" s="544"/>
      <c r="G13" s="534" t="e">
        <f>IF((((C13/E13)-1)*100)&gt;=200,"N.A.",(IF((((C13/E13)-1)*100)&lt;=-200,"N.A.",(((C13/E13)-1)*100))))</f>
        <v>#REF!</v>
      </c>
      <c r="H13" s="544"/>
      <c r="I13" s="519" t="e">
        <f>+I12-$I$36</f>
        <v>#REF!</v>
      </c>
      <c r="J13" s="519"/>
      <c r="K13" s="519" t="e">
        <f>+K12</f>
        <v>#REF!</v>
      </c>
      <c r="L13" s="544"/>
      <c r="M13" s="536" t="e">
        <f>IF((((I13/K13)-1)*100)&gt;=200,"N.A.",(IF((((I13/K13)-1)*100)&lt;=-200,"N.A.",(((I13/K13)-1)*100))))</f>
        <v>#REF!</v>
      </c>
    </row>
    <row r="14" spans="1:17" x14ac:dyDescent="0.3">
      <c r="A14" s="532"/>
      <c r="B14" s="544"/>
      <c r="C14" s="519"/>
      <c r="D14" s="519"/>
      <c r="E14" s="519"/>
      <c r="F14" s="544"/>
      <c r="G14" s="537"/>
      <c r="H14" s="544"/>
      <c r="I14" s="519"/>
      <c r="J14" s="519"/>
      <c r="K14" s="519"/>
      <c r="L14" s="544"/>
      <c r="M14" s="538"/>
      <c r="O14" s="545"/>
      <c r="P14" s="545"/>
      <c r="Q14" s="545"/>
    </row>
    <row r="15" spans="1:17" x14ac:dyDescent="0.3">
      <c r="A15" s="532" t="s">
        <v>170</v>
      </c>
      <c r="B15" s="544"/>
      <c r="C15" s="519" t="e">
        <f>+#REF!</f>
        <v>#REF!</v>
      </c>
      <c r="D15" s="519"/>
      <c r="E15" s="519" t="e">
        <f>+#REF!</f>
        <v>#REF!</v>
      </c>
      <c r="F15" s="544"/>
      <c r="G15" s="534" t="e">
        <f>IF((((C15/E15)-1)*100)&gt;=200,"N.A.",(IF((((C15/E15)-1)*100)&lt;=-200,"N.A.",(((C15/E15)-1)*100))))</f>
        <v>#REF!</v>
      </c>
      <c r="H15" s="544"/>
      <c r="I15" s="519" t="e">
        <f>+#REF!</f>
        <v>#REF!</v>
      </c>
      <c r="J15" s="519"/>
      <c r="K15" s="519" t="e">
        <f>+#REF!</f>
        <v>#REF!</v>
      </c>
      <c r="L15" s="544"/>
      <c r="M15" s="536" t="e">
        <f>IF((((I15/K15)-1)*100)&gt;=200,"N.A.",(IF((((I15/K15)-1)*100)&lt;=-200,"N.A.",(((I15/K15)-1)*100))))</f>
        <v>#REF!</v>
      </c>
    </row>
    <row r="16" spans="1:17" x14ac:dyDescent="0.3">
      <c r="A16" s="532" t="s">
        <v>171</v>
      </c>
      <c r="B16" s="544"/>
      <c r="C16" s="519" t="e">
        <f>+C15-$D$36</f>
        <v>#REF!</v>
      </c>
      <c r="D16" s="519"/>
      <c r="E16" s="519" t="e">
        <f>+E15</f>
        <v>#REF!</v>
      </c>
      <c r="F16" s="544"/>
      <c r="G16" s="534" t="e">
        <f>IF((((C16/E16)-1)*100)&gt;=200,"N.A.",(IF((((C16/E16)-1)*100)&lt;=-200,"N.A.",(((C16/E16)-1)*100))))</f>
        <v>#REF!</v>
      </c>
      <c r="H16" s="544"/>
      <c r="I16" s="519" t="e">
        <f>+I15-$J$36</f>
        <v>#REF!</v>
      </c>
      <c r="J16" s="519"/>
      <c r="K16" s="519" t="e">
        <f>+K15</f>
        <v>#REF!</v>
      </c>
      <c r="L16" s="544"/>
      <c r="M16" s="536" t="e">
        <f>IF((((I16/K16)-1)*100)&gt;=200,"N.A.",(IF((((I16/K16)-1)*100)&lt;=-200,"N.A.",(((I16/K16)-1)*100))))</f>
        <v>#REF!</v>
      </c>
    </row>
    <row r="17" spans="1:13" x14ac:dyDescent="0.3">
      <c r="A17" s="532"/>
      <c r="B17" s="544"/>
      <c r="C17" s="519"/>
      <c r="D17" s="519"/>
      <c r="E17" s="519"/>
      <c r="F17" s="544"/>
      <c r="G17" s="537"/>
      <c r="H17" s="544"/>
      <c r="I17" s="519"/>
      <c r="J17" s="519"/>
      <c r="K17" s="519"/>
      <c r="L17" s="544"/>
      <c r="M17" s="538"/>
    </row>
    <row r="18" spans="1:13" x14ac:dyDescent="0.3">
      <c r="A18" s="532" t="s">
        <v>172</v>
      </c>
      <c r="B18" s="544"/>
      <c r="C18" s="519" t="e">
        <f>+#REF!</f>
        <v>#REF!</v>
      </c>
      <c r="D18" s="519"/>
      <c r="E18" s="519" t="e">
        <f>+#REF!</f>
        <v>#REF!</v>
      </c>
      <c r="F18" s="544"/>
      <c r="G18" s="534" t="e">
        <f>IF((((C18/E18)-1)*100)&gt;=200,"N.A.",(IF((((C18/E18)-1)*100)&lt;=-200,"N.A.",(((C18/E18)-1)*100))))</f>
        <v>#REF!</v>
      </c>
      <c r="H18" s="546"/>
      <c r="I18" s="519" t="e">
        <f>+#REF!</f>
        <v>#REF!</v>
      </c>
      <c r="J18" s="519"/>
      <c r="K18" s="519" t="e">
        <f>+#REF!</f>
        <v>#REF!</v>
      </c>
      <c r="L18" s="544"/>
      <c r="M18" s="536" t="e">
        <f>IF((((I18/K18)-1)*100)&gt;=200,"N.A.",(IF((((I18/K18)-1)*100)&lt;=-200,"N.A.",(((I18/K18)-1)*100))))</f>
        <v>#REF!</v>
      </c>
    </row>
    <row r="19" spans="1:13" x14ac:dyDescent="0.3">
      <c r="A19" s="539" t="s">
        <v>173</v>
      </c>
      <c r="B19" s="547"/>
      <c r="C19" s="520" t="e">
        <f>+C18-$E$36</f>
        <v>#REF!</v>
      </c>
      <c r="D19" s="520"/>
      <c r="E19" s="520" t="e">
        <f>+E18</f>
        <v>#REF!</v>
      </c>
      <c r="F19" s="547"/>
      <c r="G19" s="541" t="e">
        <f>IF((((C19/E19)-1)*100)&gt;=200,"N.A.",(IF((((C19/E19)-1)*100)&lt;=-200,"N.A.",(((C19/E19)-1)*100))))</f>
        <v>#REF!</v>
      </c>
      <c r="H19" s="548"/>
      <c r="I19" s="520" t="e">
        <f>+I18-$K$36</f>
        <v>#REF!</v>
      </c>
      <c r="J19" s="520"/>
      <c r="K19" s="520" t="e">
        <f>+K18</f>
        <v>#REF!</v>
      </c>
      <c r="L19" s="547"/>
      <c r="M19" s="543" t="e">
        <f>IF((((I19/K19)-1)*100)&gt;=200,"N.A.",(IF((((I19/K19)-1)*100)&lt;=-200,"N.A.",(((I19/K19)-1)*100))))</f>
        <v>#REF!</v>
      </c>
    </row>
    <row r="20" spans="1:13" x14ac:dyDescent="0.3">
      <c r="A20" s="549"/>
      <c r="B20" s="549"/>
      <c r="C20" s="550"/>
      <c r="D20" s="549"/>
      <c r="E20" s="550"/>
      <c r="F20" s="549"/>
      <c r="G20" s="549"/>
      <c r="H20" s="551"/>
      <c r="I20" s="550"/>
      <c r="J20" s="549"/>
      <c r="K20" s="549"/>
      <c r="L20" s="549"/>
      <c r="M20" s="549"/>
    </row>
    <row r="21" spans="1:13" x14ac:dyDescent="0.3">
      <c r="A21" s="526" t="s">
        <v>87</v>
      </c>
      <c r="B21" s="529"/>
      <c r="C21" s="518">
        <f>+'Consolidado Resultados'!C7</f>
        <v>126501</v>
      </c>
      <c r="D21" s="518"/>
      <c r="E21" s="518">
        <f>+'Consolidado Resultados'!E7</f>
        <v>130470</v>
      </c>
      <c r="F21" s="529"/>
      <c r="G21" s="528">
        <f>IF((((C21/E21)-1)*100)&gt;=200,"N.A.",(IF((((C21/E21)-1)*100)&lt;=-200,"N.A.",(((C21/E21)-1)*100))))</f>
        <v>-3.0420786387675314</v>
      </c>
      <c r="H21" s="529"/>
      <c r="I21" s="518">
        <f>+'Consolidado Resultados'!J7</f>
        <v>363155</v>
      </c>
      <c r="J21" s="518"/>
      <c r="K21" s="518">
        <f>+'Consolidado Resultados'!L7</f>
        <v>374190</v>
      </c>
      <c r="L21" s="529"/>
      <c r="M21" s="531">
        <f>IF((((I21/K21)-1)*100)&gt;=200,"N.A.",(IF((((I21/K21)-1)*100)&lt;=-200,"N.A.",(((I21/K21)-1)*100))))</f>
        <v>-2.9490365856917555</v>
      </c>
    </row>
    <row r="22" spans="1:13" x14ac:dyDescent="0.3">
      <c r="A22" s="532" t="s">
        <v>88</v>
      </c>
      <c r="B22" s="544"/>
      <c r="C22" s="519">
        <f>+C21-$C$39</f>
        <v>121240.137</v>
      </c>
      <c r="D22" s="519"/>
      <c r="E22" s="519">
        <f>+E21</f>
        <v>130470</v>
      </c>
      <c r="F22" s="544"/>
      <c r="G22" s="534">
        <f>IF((((C22/E22)-1)*100)&gt;=200,"N.A.",(IF((((C22/E22)-1)*100)&lt;=-200,"N.A.",(((C22/E22)-1)*100))))</f>
        <v>-7.0743182340767934</v>
      </c>
      <c r="H22" s="544"/>
      <c r="I22" s="519">
        <f>+I21-$I$39</f>
        <v>350026.5436459427</v>
      </c>
      <c r="J22" s="519"/>
      <c r="K22" s="519">
        <f>+K21</f>
        <v>374190</v>
      </c>
      <c r="L22" s="544"/>
      <c r="M22" s="536">
        <f>IF((((I22/K22)-1)*100)&gt;=200,"N.A.",(IF((((I22/K22)-1)*100)&lt;=-200,"N.A.",(((I22/K22)-1)*100))))</f>
        <v>-6.4575366402248369</v>
      </c>
    </row>
    <row r="23" spans="1:13" x14ac:dyDescent="0.3">
      <c r="A23" s="532"/>
      <c r="B23" s="544"/>
      <c r="C23" s="519"/>
      <c r="D23" s="519"/>
      <c r="E23" s="519"/>
      <c r="F23" s="544"/>
      <c r="G23" s="537"/>
      <c r="H23" s="544"/>
      <c r="I23" s="519"/>
      <c r="J23" s="519"/>
      <c r="K23" s="519"/>
      <c r="L23" s="544"/>
      <c r="M23" s="538"/>
    </row>
    <row r="24" spans="1:13" x14ac:dyDescent="0.3">
      <c r="A24" s="532" t="s">
        <v>89</v>
      </c>
      <c r="B24" s="544"/>
      <c r="C24" s="519">
        <f>+'Consolidado Resultados'!C31</f>
        <v>11355</v>
      </c>
      <c r="D24" s="519"/>
      <c r="E24" s="519">
        <f>+'Consolidado Resultados'!E31</f>
        <v>12632</v>
      </c>
      <c r="F24" s="544"/>
      <c r="G24" s="534">
        <f>IF((((C24/E24)-1)*100)&gt;=200,"N.A.",(IF((((C24/E24)-1)*100)&lt;=-200,"N.A.",(((C24/E24)-1)*100))))</f>
        <v>-10.109246358454715</v>
      </c>
      <c r="H24" s="544"/>
      <c r="I24" s="519">
        <f>+'Consolidado Resultados'!J31</f>
        <v>28323</v>
      </c>
      <c r="J24" s="519"/>
      <c r="K24" s="519">
        <f>+'Consolidado Resultados'!L31</f>
        <v>33525</v>
      </c>
      <c r="L24" s="544"/>
      <c r="M24" s="536">
        <f>IF((((I24/K24)-1)*100)&gt;=200,"N.A.",(IF((((I24/K24)-1)*100)&lt;=-200,"N.A.",(((I24/K24)-1)*100))))</f>
        <v>-15.516778523489938</v>
      </c>
    </row>
    <row r="25" spans="1:13" x14ac:dyDescent="0.3">
      <c r="A25" s="532" t="s">
        <v>90</v>
      </c>
      <c r="B25" s="544"/>
      <c r="C25" s="519">
        <f>+C24-$D$39</f>
        <v>10750.001</v>
      </c>
      <c r="D25" s="519"/>
      <c r="E25" s="519">
        <f>+E24</f>
        <v>12632</v>
      </c>
      <c r="F25" s="544"/>
      <c r="G25" s="534">
        <f>IF((((C25/E25)-1)*100)&gt;=200,"N.A.",(IF((((C25/E25)-1)*100)&lt;=-200,"N.A.",(((C25/E25)-1)*100))))</f>
        <v>-14.898662127929063</v>
      </c>
      <c r="H25" s="544"/>
      <c r="I25" s="519">
        <f>+I24-$J$39</f>
        <v>27217.699686785061</v>
      </c>
      <c r="J25" s="519"/>
      <c r="K25" s="519">
        <f>+K24</f>
        <v>33525</v>
      </c>
      <c r="L25" s="544"/>
      <c r="M25" s="536">
        <f>IF((((I25/K25)-1)*100)&gt;=200,"N.A.",(IF((((I25/K25)-1)*100)&lt;=-200,"N.A.",(((I25/K25)-1)*100))))</f>
        <v>-18.813722037926738</v>
      </c>
    </row>
    <row r="26" spans="1:13" x14ac:dyDescent="0.3">
      <c r="A26" s="532"/>
      <c r="B26" s="544"/>
      <c r="C26" s="519"/>
      <c r="D26" s="519"/>
      <c r="E26" s="519"/>
      <c r="F26" s="544"/>
      <c r="G26" s="537"/>
      <c r="H26" s="544"/>
      <c r="I26" s="519"/>
      <c r="J26" s="519"/>
      <c r="K26" s="519"/>
      <c r="L26" s="544"/>
      <c r="M26" s="538"/>
    </row>
    <row r="27" spans="1:13" x14ac:dyDescent="0.3">
      <c r="A27" s="532" t="s">
        <v>91</v>
      </c>
      <c r="B27" s="544"/>
      <c r="C27" s="519">
        <f>+'Consolidado Resultados'!C34</f>
        <v>18812</v>
      </c>
      <c r="D27" s="519"/>
      <c r="E27" s="519">
        <f>+'Consolidado Resultados'!E34</f>
        <v>19776</v>
      </c>
      <c r="F27" s="544"/>
      <c r="G27" s="534">
        <f>IF((((C27/E27)-1)*100)&gt;=200,"N.A.",(IF((((C27/E27)-1)*100)&lt;=-200,"N.A.",(((C27/E27)-1)*100))))</f>
        <v>-4.8745954692556603</v>
      </c>
      <c r="H27" s="546"/>
      <c r="I27" s="519">
        <f>+'Consolidado Resultados'!J34</f>
        <v>51062</v>
      </c>
      <c r="J27" s="519"/>
      <c r="K27" s="519">
        <f>+'Consolidado Resultados'!L34</f>
        <v>54296</v>
      </c>
      <c r="L27" s="544"/>
      <c r="M27" s="536">
        <f>IF((((I27/K27)-1)*100)&gt;=200,"N.A.",(IF((((I27/K27)-1)*100)&lt;=-200,"N.A.",(((I27/K27)-1)*100))))</f>
        <v>-5.9562398703403518</v>
      </c>
    </row>
    <row r="28" spans="1:13" x14ac:dyDescent="0.3">
      <c r="A28" s="539" t="s">
        <v>92</v>
      </c>
      <c r="B28" s="547"/>
      <c r="C28" s="520">
        <f>+C27-$E$39</f>
        <v>18055.491999999998</v>
      </c>
      <c r="D28" s="520"/>
      <c r="E28" s="520">
        <f>+E27</f>
        <v>19776</v>
      </c>
      <c r="F28" s="547"/>
      <c r="G28" s="541">
        <f>IF((((C28/E28)-1)*100)&gt;=200,"N.A.",(IF((((C28/E28)-1)*100)&lt;=-200,"N.A.",(((C28/E28)-1)*100))))</f>
        <v>-8.6999797734627968</v>
      </c>
      <c r="H28" s="548"/>
      <c r="I28" s="520">
        <f>+I27-$K$39</f>
        <v>49341.924561377869</v>
      </c>
      <c r="J28" s="520"/>
      <c r="K28" s="520">
        <f>+K27</f>
        <v>54296</v>
      </c>
      <c r="L28" s="547"/>
      <c r="M28" s="543">
        <f>IF((((I28/K28)-1)*100)&gt;=200,"N.A.",(IF((((I28/K28)-1)*100)&lt;=-200,"N.A.",(((I28/K28)-1)*100))))</f>
        <v>-9.1241996438450883</v>
      </c>
    </row>
    <row r="29" spans="1:13" x14ac:dyDescent="0.3">
      <c r="L29" s="545"/>
      <c r="M29" s="545"/>
    </row>
    <row r="30" spans="1:13" x14ac:dyDescent="0.3">
      <c r="M30" s="545"/>
    </row>
    <row r="32" spans="1:13" x14ac:dyDescent="0.3">
      <c r="C32" s="609" t="s">
        <v>187</v>
      </c>
      <c r="D32" s="609"/>
      <c r="E32" s="609"/>
      <c r="I32" s="609" t="s">
        <v>162</v>
      </c>
      <c r="J32" s="609"/>
      <c r="K32" s="609"/>
    </row>
    <row r="33" spans="1:11" x14ac:dyDescent="0.3">
      <c r="A33" s="511">
        <v>2019</v>
      </c>
      <c r="C33" s="511" t="s">
        <v>93</v>
      </c>
      <c r="D33" s="511" t="s">
        <v>94</v>
      </c>
      <c r="E33" s="511" t="s">
        <v>95</v>
      </c>
      <c r="F33" s="513"/>
      <c r="G33" s="513"/>
      <c r="H33" s="513"/>
      <c r="I33" s="511" t="s">
        <v>93</v>
      </c>
      <c r="J33" s="511" t="s">
        <v>94</v>
      </c>
      <c r="K33" s="511" t="s">
        <v>95</v>
      </c>
    </row>
    <row r="34" spans="1:11" x14ac:dyDescent="0.3">
      <c r="A34" s="516" t="s">
        <v>154</v>
      </c>
      <c r="C34" s="517"/>
      <c r="D34" s="517"/>
      <c r="E34" s="517"/>
      <c r="F34" s="514"/>
      <c r="G34" s="514"/>
      <c r="H34" s="515"/>
      <c r="I34" s="517">
        <v>4173.7179753498986</v>
      </c>
      <c r="J34" s="517">
        <v>107.51136941657842</v>
      </c>
      <c r="K34" s="517">
        <v>378.31077962402134</v>
      </c>
    </row>
    <row r="35" spans="1:11" x14ac:dyDescent="0.3">
      <c r="A35" s="516" t="s">
        <v>155</v>
      </c>
      <c r="C35" s="517"/>
      <c r="D35" s="517"/>
      <c r="E35" s="517"/>
      <c r="F35" s="514"/>
      <c r="G35" s="514"/>
      <c r="H35" s="515"/>
      <c r="I35" s="517">
        <v>251.96937870741749</v>
      </c>
      <c r="J35" s="517">
        <v>19.54394379836144</v>
      </c>
      <c r="K35" s="517">
        <v>29.761658998108231</v>
      </c>
    </row>
    <row r="36" spans="1:11" x14ac:dyDescent="0.3">
      <c r="A36" s="516" t="s">
        <v>174</v>
      </c>
      <c r="C36" s="517">
        <v>637.45799999999997</v>
      </c>
      <c r="D36" s="517">
        <v>136.67099999999999</v>
      </c>
      <c r="E36" s="517">
        <v>222.24</v>
      </c>
      <c r="F36" s="514"/>
      <c r="G36" s="514"/>
      <c r="H36" s="515"/>
      <c r="I36" s="517">
        <v>1819.653</v>
      </c>
      <c r="J36" s="517">
        <v>366.68700000000001</v>
      </c>
      <c r="K36" s="517">
        <v>600.31700000000001</v>
      </c>
    </row>
    <row r="37" spans="1:11" x14ac:dyDescent="0.3">
      <c r="A37" s="516" t="s">
        <v>186</v>
      </c>
      <c r="C37" s="517">
        <v>4623.4049999999997</v>
      </c>
      <c r="D37" s="517">
        <v>468.32799999999997</v>
      </c>
      <c r="E37" s="517">
        <v>534.26800000000003</v>
      </c>
      <c r="F37" s="514"/>
      <c r="G37" s="514"/>
      <c r="H37" s="515"/>
      <c r="I37" s="517">
        <v>6883.116</v>
      </c>
      <c r="J37" s="517">
        <v>611.55799999999999</v>
      </c>
      <c r="K37" s="517">
        <v>711.68600000000004</v>
      </c>
    </row>
    <row r="39" spans="1:11" x14ac:dyDescent="0.3">
      <c r="A39" s="512" t="s">
        <v>0</v>
      </c>
      <c r="C39" s="545">
        <f>+SUM(C34:C37)</f>
        <v>5260.8629999999994</v>
      </c>
      <c r="D39" s="545">
        <f t="shared" ref="D39:E39" si="0">+SUM(D34:D37)</f>
        <v>604.99900000000002</v>
      </c>
      <c r="E39" s="545">
        <f t="shared" si="0"/>
        <v>756.50800000000004</v>
      </c>
      <c r="I39" s="545">
        <f>+SUM(I34:I37)</f>
        <v>13128.456354057316</v>
      </c>
      <c r="J39" s="545">
        <f t="shared" ref="J39:K39" si="1">+SUM(J34:J37)</f>
        <v>1105.3003132149399</v>
      </c>
      <c r="K39" s="545">
        <f t="shared" si="1"/>
        <v>1720.0754386221297</v>
      </c>
    </row>
    <row r="41" spans="1:11" x14ac:dyDescent="0.3">
      <c r="C41" s="517"/>
      <c r="D41" s="517"/>
      <c r="E41" s="517"/>
      <c r="F41" s="514"/>
      <c r="G41" s="514"/>
      <c r="H41" s="515"/>
      <c r="I41" s="517"/>
      <c r="J41" s="517"/>
      <c r="K41" s="517"/>
    </row>
    <row r="42" spans="1:11" x14ac:dyDescent="0.3">
      <c r="C42" s="517"/>
      <c r="D42" s="517"/>
      <c r="E42" s="517"/>
      <c r="F42" s="514"/>
      <c r="G42" s="514"/>
      <c r="H42" s="515"/>
      <c r="I42" s="517"/>
      <c r="J42" s="517"/>
      <c r="K42" s="517"/>
    </row>
    <row r="1048521" spans="3:3" x14ac:dyDescent="0.3">
      <c r="C1048521" s="552"/>
    </row>
  </sheetData>
  <mergeCells count="4">
    <mergeCell ref="C1:G1"/>
    <mergeCell ref="I1:M1"/>
    <mergeCell ref="C32:E32"/>
    <mergeCell ref="I32:K32"/>
  </mergeCells>
  <printOptions horizontalCentered="1"/>
  <pageMargins left="0.43307086614173229" right="0.31496062992125984" top="0.78740157480314965" bottom="0.23622047244094491" header="0" footer="0"/>
  <pageSetup scale="6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zoomScaleNormal="100" zoomScaleSheetLayoutView="100" workbookViewId="0">
      <selection sqref="A1:O1"/>
    </sheetView>
  </sheetViews>
  <sheetFormatPr defaultColWidth="9.81640625" defaultRowHeight="10.5" x14ac:dyDescent="0.25"/>
  <cols>
    <col min="1" max="1" width="42.7265625" style="47" customWidth="1"/>
    <col min="2" max="2" width="2.7265625" style="75" customWidth="1"/>
    <col min="3" max="7" width="7.7265625" style="75" customWidth="1"/>
    <col min="8" max="8" width="7.7265625" style="164" customWidth="1"/>
    <col min="9" max="9" width="2.7265625" style="75" customWidth="1"/>
    <col min="10" max="11" width="7.7265625" style="75" customWidth="1"/>
    <col min="12" max="12" width="7.7265625" style="159" customWidth="1"/>
    <col min="13" max="15" width="7.7265625" style="75" customWidth="1"/>
    <col min="16" max="16384" width="9.81640625" style="68"/>
  </cols>
  <sheetData>
    <row r="1" spans="1:16" ht="11.15" customHeight="1" x14ac:dyDescent="0.25">
      <c r="A1" s="594" t="s">
        <v>0</v>
      </c>
      <c r="B1" s="594"/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  <c r="N1" s="594"/>
      <c r="O1" s="594"/>
    </row>
    <row r="2" spans="1:16" ht="11.15" customHeight="1" x14ac:dyDescent="0.25">
      <c r="A2" s="595" t="s">
        <v>40</v>
      </c>
      <c r="B2" s="595"/>
      <c r="C2" s="595"/>
      <c r="D2" s="595"/>
      <c r="E2" s="595"/>
      <c r="F2" s="595"/>
      <c r="G2" s="595"/>
      <c r="H2" s="595"/>
      <c r="I2" s="595"/>
      <c r="J2" s="595"/>
      <c r="K2" s="595"/>
      <c r="L2" s="595"/>
      <c r="M2" s="595"/>
      <c r="N2" s="595"/>
      <c r="O2" s="595"/>
    </row>
    <row r="3" spans="1:16" ht="11.15" customHeight="1" x14ac:dyDescent="0.25">
      <c r="A3" s="596" t="s">
        <v>41</v>
      </c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</row>
    <row r="4" spans="1:16" ht="11.15" customHeight="1" x14ac:dyDescent="0.25">
      <c r="A4" s="69"/>
      <c r="B4" s="70"/>
      <c r="C4" s="70"/>
      <c r="D4" s="70"/>
      <c r="E4" s="70"/>
      <c r="F4" s="70"/>
      <c r="G4" s="70"/>
      <c r="H4" s="71"/>
      <c r="I4" s="70"/>
      <c r="J4" s="70"/>
      <c r="K4" s="72"/>
      <c r="L4" s="73"/>
      <c r="M4" s="74"/>
      <c r="O4" s="70"/>
    </row>
    <row r="5" spans="1:16" ht="15" customHeight="1" x14ac:dyDescent="0.25">
      <c r="A5" s="76"/>
      <c r="B5" s="77"/>
      <c r="C5" s="610" t="s">
        <v>193</v>
      </c>
      <c r="D5" s="610"/>
      <c r="E5" s="610"/>
      <c r="F5" s="610"/>
      <c r="G5" s="610"/>
      <c r="H5" s="610"/>
      <c r="I5" s="78"/>
      <c r="J5" s="610" t="s">
        <v>98</v>
      </c>
      <c r="K5" s="610"/>
      <c r="L5" s="610"/>
      <c r="M5" s="610"/>
      <c r="N5" s="610"/>
      <c r="O5" s="610"/>
    </row>
    <row r="6" spans="1:16" s="82" customFormat="1" ht="15" customHeight="1" x14ac:dyDescent="0.25">
      <c r="A6" s="79"/>
      <c r="B6" s="80"/>
      <c r="C6" s="81">
        <v>2020</v>
      </c>
      <c r="D6" s="81" t="s">
        <v>42</v>
      </c>
      <c r="E6" s="81">
        <v>2019</v>
      </c>
      <c r="F6" s="81" t="s">
        <v>42</v>
      </c>
      <c r="G6" s="81" t="s">
        <v>4</v>
      </c>
      <c r="H6" s="81" t="s">
        <v>43</v>
      </c>
      <c r="I6" s="81"/>
      <c r="J6" s="81">
        <v>2020</v>
      </c>
      <c r="K6" s="81" t="s">
        <v>42</v>
      </c>
      <c r="L6" s="81">
        <v>2019</v>
      </c>
      <c r="M6" s="81" t="s">
        <v>42</v>
      </c>
      <c r="N6" s="81" t="s">
        <v>4</v>
      </c>
      <c r="O6" s="81" t="s">
        <v>43</v>
      </c>
    </row>
    <row r="7" spans="1:16" ht="13" customHeight="1" x14ac:dyDescent="0.25">
      <c r="A7" s="83" t="s">
        <v>44</v>
      </c>
      <c r="B7" s="84"/>
      <c r="C7" s="85">
        <v>126501</v>
      </c>
      <c r="D7" s="86">
        <v>100</v>
      </c>
      <c r="E7" s="85">
        <v>130470</v>
      </c>
      <c r="F7" s="86">
        <v>100</v>
      </c>
      <c r="G7" s="86">
        <v>-3.0420786387675314</v>
      </c>
      <c r="H7" s="87">
        <v>-7.0743182340767934</v>
      </c>
      <c r="I7" s="88"/>
      <c r="J7" s="85">
        <v>363155</v>
      </c>
      <c r="K7" s="86">
        <v>100</v>
      </c>
      <c r="L7" s="85">
        <v>374190</v>
      </c>
      <c r="M7" s="86">
        <v>100</v>
      </c>
      <c r="N7" s="86">
        <v>-2.9490365856917555</v>
      </c>
      <c r="O7" s="87">
        <v>-6.4575366402248369</v>
      </c>
    </row>
    <row r="8" spans="1:16" ht="13" customHeight="1" x14ac:dyDescent="0.25">
      <c r="A8" s="89" t="s">
        <v>45</v>
      </c>
      <c r="B8" s="84"/>
      <c r="C8" s="29">
        <v>77965</v>
      </c>
      <c r="D8" s="90">
        <v>61.6</v>
      </c>
      <c r="E8" s="29">
        <v>81587</v>
      </c>
      <c r="F8" s="90">
        <v>62.5</v>
      </c>
      <c r="G8" s="90">
        <v>-4.4394327527669812</v>
      </c>
      <c r="H8" s="90"/>
      <c r="I8" s="88"/>
      <c r="J8" s="29">
        <v>225301</v>
      </c>
      <c r="K8" s="90">
        <v>62</v>
      </c>
      <c r="L8" s="29">
        <v>234806</v>
      </c>
      <c r="M8" s="90">
        <v>62.8</v>
      </c>
      <c r="N8" s="90">
        <v>-4.0480226229312688</v>
      </c>
      <c r="O8" s="90"/>
    </row>
    <row r="9" spans="1:16" ht="13" customHeight="1" x14ac:dyDescent="0.25">
      <c r="A9" s="91" t="s">
        <v>46</v>
      </c>
      <c r="B9" s="84"/>
      <c r="C9" s="92">
        <v>48536</v>
      </c>
      <c r="D9" s="93">
        <v>38.4</v>
      </c>
      <c r="E9" s="92">
        <v>48883</v>
      </c>
      <c r="F9" s="93">
        <v>37.5</v>
      </c>
      <c r="G9" s="93">
        <v>-0.70985823292351036</v>
      </c>
      <c r="H9" s="94"/>
      <c r="I9" s="88"/>
      <c r="J9" s="92">
        <v>137854</v>
      </c>
      <c r="K9" s="93">
        <v>38</v>
      </c>
      <c r="L9" s="92">
        <v>139384</v>
      </c>
      <c r="M9" s="93">
        <v>37.200000000000003</v>
      </c>
      <c r="N9" s="93">
        <v>-1.0976869655053623</v>
      </c>
      <c r="O9" s="95"/>
    </row>
    <row r="10" spans="1:16" ht="13" customHeight="1" x14ac:dyDescent="0.25">
      <c r="A10" s="96" t="s">
        <v>47</v>
      </c>
      <c r="B10" s="97"/>
      <c r="C10" s="98">
        <v>5914</v>
      </c>
      <c r="D10" s="99">
        <v>4.7</v>
      </c>
      <c r="E10" s="98">
        <v>5392</v>
      </c>
      <c r="F10" s="99">
        <v>4.0999999999999996</v>
      </c>
      <c r="G10" s="99">
        <v>9.6810089020771493</v>
      </c>
      <c r="H10" s="99"/>
      <c r="I10" s="88"/>
      <c r="J10" s="98">
        <v>16189</v>
      </c>
      <c r="K10" s="99">
        <v>4.5</v>
      </c>
      <c r="L10" s="98">
        <v>14871</v>
      </c>
      <c r="M10" s="99">
        <v>4</v>
      </c>
      <c r="N10" s="99">
        <v>8.8628874991594451</v>
      </c>
      <c r="O10" s="99"/>
    </row>
    <row r="11" spans="1:16" ht="13" customHeight="1" x14ac:dyDescent="0.25">
      <c r="A11" s="100" t="s">
        <v>48</v>
      </c>
      <c r="B11" s="97"/>
      <c r="C11" s="85">
        <v>31062</v>
      </c>
      <c r="D11" s="86">
        <v>24.499999999999993</v>
      </c>
      <c r="E11" s="85">
        <v>30757</v>
      </c>
      <c r="F11" s="86">
        <v>23.599999999999998</v>
      </c>
      <c r="G11" s="86">
        <v>0.99164417856096865</v>
      </c>
      <c r="H11" s="87"/>
      <c r="I11" s="88"/>
      <c r="J11" s="85">
        <v>92199</v>
      </c>
      <c r="K11" s="86">
        <v>25.400000000000002</v>
      </c>
      <c r="L11" s="85">
        <v>89549</v>
      </c>
      <c r="M11" s="86">
        <v>23.800000000000004</v>
      </c>
      <c r="N11" s="86">
        <v>2.9592736937319231</v>
      </c>
      <c r="O11" s="101"/>
    </row>
    <row r="12" spans="1:16" ht="13" customHeight="1" x14ac:dyDescent="0.25">
      <c r="A12" s="89" t="s">
        <v>51</v>
      </c>
      <c r="C12" s="29">
        <v>205</v>
      </c>
      <c r="D12" s="90">
        <v>0.2</v>
      </c>
      <c r="E12" s="29">
        <v>102</v>
      </c>
      <c r="F12" s="90">
        <v>0.1</v>
      </c>
      <c r="G12" s="90">
        <v>100.98039215686273</v>
      </c>
      <c r="H12" s="90"/>
      <c r="I12" s="88"/>
      <c r="J12" s="29">
        <v>1143</v>
      </c>
      <c r="K12" s="90">
        <v>0.3</v>
      </c>
      <c r="L12" s="29">
        <v>1439</v>
      </c>
      <c r="M12" s="90">
        <v>0.4</v>
      </c>
      <c r="N12" s="90">
        <v>-20.569840166782484</v>
      </c>
      <c r="O12" s="90"/>
    </row>
    <row r="13" spans="1:16" s="106" customFormat="1" ht="13" customHeight="1" x14ac:dyDescent="0.25">
      <c r="A13" s="104" t="s">
        <v>52</v>
      </c>
      <c r="B13" s="105"/>
      <c r="C13" s="92">
        <v>11355</v>
      </c>
      <c r="D13" s="93">
        <v>9</v>
      </c>
      <c r="E13" s="92">
        <v>12632</v>
      </c>
      <c r="F13" s="93">
        <v>9.6999999999999993</v>
      </c>
      <c r="G13" s="93">
        <v>-10.109246358454715</v>
      </c>
      <c r="H13" s="94">
        <v>-14.898662127929063</v>
      </c>
      <c r="I13" s="103"/>
      <c r="J13" s="92">
        <v>28323</v>
      </c>
      <c r="K13" s="93">
        <v>7.8</v>
      </c>
      <c r="L13" s="92">
        <v>33525</v>
      </c>
      <c r="M13" s="93">
        <v>9</v>
      </c>
      <c r="N13" s="93">
        <v>-15.516778523489938</v>
      </c>
      <c r="O13" s="94">
        <v>-18.813722037926738</v>
      </c>
    </row>
    <row r="14" spans="1:16" ht="13" customHeight="1" x14ac:dyDescent="0.25">
      <c r="A14" s="107" t="s">
        <v>53</v>
      </c>
      <c r="B14" s="84"/>
      <c r="C14" s="108">
        <v>2554</v>
      </c>
      <c r="D14" s="109"/>
      <c r="E14" s="108">
        <v>402</v>
      </c>
      <c r="F14" s="110"/>
      <c r="G14" s="110" t="s">
        <v>198</v>
      </c>
      <c r="H14" s="110"/>
      <c r="I14" s="103"/>
      <c r="J14" s="108">
        <v>9653</v>
      </c>
      <c r="K14" s="109"/>
      <c r="L14" s="108">
        <v>667</v>
      </c>
      <c r="M14" s="110"/>
      <c r="N14" s="110" t="s">
        <v>198</v>
      </c>
      <c r="O14" s="110"/>
    </row>
    <row r="15" spans="1:16" ht="13" customHeight="1" x14ac:dyDescent="0.25">
      <c r="A15" s="111" t="s">
        <v>54</v>
      </c>
      <c r="B15" s="97"/>
      <c r="C15" s="85">
        <v>3035</v>
      </c>
      <c r="D15" s="112"/>
      <c r="E15" s="85">
        <v>3514</v>
      </c>
      <c r="F15" s="86"/>
      <c r="G15" s="86">
        <v>-13.631189527603871</v>
      </c>
      <c r="H15" s="87"/>
      <c r="I15" s="88"/>
      <c r="J15" s="85">
        <v>12549</v>
      </c>
      <c r="K15" s="112"/>
      <c r="L15" s="85">
        <v>10458</v>
      </c>
      <c r="M15" s="86"/>
      <c r="N15" s="86">
        <v>19.994262765347102</v>
      </c>
      <c r="O15" s="101"/>
      <c r="P15" s="485"/>
    </row>
    <row r="16" spans="1:16" ht="13" customHeight="1" x14ac:dyDescent="0.25">
      <c r="A16" s="113" t="s">
        <v>55</v>
      </c>
      <c r="B16" s="97"/>
      <c r="C16" s="98">
        <v>528</v>
      </c>
      <c r="D16" s="114"/>
      <c r="E16" s="98">
        <v>943</v>
      </c>
      <c r="F16" s="99"/>
      <c r="G16" s="99">
        <v>-44.008483563096505</v>
      </c>
      <c r="H16" s="99"/>
      <c r="I16" s="88"/>
      <c r="J16" s="98">
        <v>1846</v>
      </c>
      <c r="K16" s="114"/>
      <c r="L16" s="98">
        <v>2462</v>
      </c>
      <c r="M16" s="99"/>
      <c r="N16" s="99">
        <v>-25.020308692120231</v>
      </c>
      <c r="O16" s="99"/>
      <c r="P16" s="485"/>
    </row>
    <row r="17" spans="1:16" ht="13" customHeight="1" x14ac:dyDescent="0.25">
      <c r="A17" s="111" t="s">
        <v>56</v>
      </c>
      <c r="B17" s="97"/>
      <c r="C17" s="85">
        <v>2507</v>
      </c>
      <c r="D17" s="88"/>
      <c r="E17" s="85">
        <v>2571</v>
      </c>
      <c r="F17" s="86"/>
      <c r="G17" s="86">
        <v>-2.4893037728510259</v>
      </c>
      <c r="H17" s="87"/>
      <c r="I17" s="88"/>
      <c r="J17" s="85">
        <v>10703</v>
      </c>
      <c r="K17" s="88"/>
      <c r="L17" s="85">
        <v>7996</v>
      </c>
      <c r="M17" s="86"/>
      <c r="N17" s="86">
        <v>33.854427213606812</v>
      </c>
      <c r="O17" s="101"/>
      <c r="P17" s="485"/>
    </row>
    <row r="18" spans="1:16" ht="13" customHeight="1" x14ac:dyDescent="0.25">
      <c r="A18" s="113" t="s">
        <v>57</v>
      </c>
      <c r="B18" s="97"/>
      <c r="C18" s="98">
        <v>2790</v>
      </c>
      <c r="D18" s="114"/>
      <c r="E18" s="98">
        <v>-1613</v>
      </c>
      <c r="F18" s="99"/>
      <c r="G18" s="99" t="s">
        <v>198</v>
      </c>
      <c r="H18" s="99"/>
      <c r="I18" s="88"/>
      <c r="J18" s="98">
        <v>-5326</v>
      </c>
      <c r="K18" s="114"/>
      <c r="L18" s="98">
        <v>270</v>
      </c>
      <c r="M18" s="99"/>
      <c r="N18" s="99" t="s">
        <v>198</v>
      </c>
      <c r="O18" s="99"/>
      <c r="P18" s="485"/>
    </row>
    <row r="19" spans="1:16" ht="13" customHeight="1" x14ac:dyDescent="0.25">
      <c r="A19" s="115" t="s">
        <v>58</v>
      </c>
      <c r="B19" s="84"/>
      <c r="C19" s="116">
        <v>-91</v>
      </c>
      <c r="D19" s="117"/>
      <c r="E19" s="116">
        <v>51</v>
      </c>
      <c r="F19" s="118"/>
      <c r="G19" s="118" t="s">
        <v>198</v>
      </c>
      <c r="H19" s="119"/>
      <c r="I19" s="88"/>
      <c r="J19" s="116">
        <v>-270</v>
      </c>
      <c r="K19" s="117"/>
      <c r="L19" s="116">
        <v>66</v>
      </c>
      <c r="M19" s="118"/>
      <c r="N19" s="118" t="s">
        <v>198</v>
      </c>
      <c r="O19" s="120"/>
      <c r="P19" s="485"/>
    </row>
    <row r="20" spans="1:16" s="106" customFormat="1" ht="13" customHeight="1" x14ac:dyDescent="0.25">
      <c r="A20" s="107" t="s">
        <v>59</v>
      </c>
      <c r="B20" s="105"/>
      <c r="C20" s="108">
        <v>5206</v>
      </c>
      <c r="D20" s="121"/>
      <c r="E20" s="108">
        <v>1009</v>
      </c>
      <c r="F20" s="110"/>
      <c r="G20" s="110" t="s">
        <v>198</v>
      </c>
      <c r="H20" s="110"/>
      <c r="I20" s="103"/>
      <c r="J20" s="108">
        <v>5107</v>
      </c>
      <c r="K20" s="121"/>
      <c r="L20" s="108">
        <v>8332</v>
      </c>
      <c r="M20" s="110"/>
      <c r="N20" s="110">
        <v>-38.706192990878542</v>
      </c>
      <c r="O20" s="110"/>
      <c r="P20" s="485"/>
    </row>
    <row r="21" spans="1:16" s="128" customFormat="1" ht="22.5" customHeight="1" x14ac:dyDescent="0.25">
      <c r="A21" s="122" t="s">
        <v>142</v>
      </c>
      <c r="B21" s="123"/>
      <c r="C21" s="85">
        <v>3595</v>
      </c>
      <c r="D21" s="562"/>
      <c r="E21" s="85">
        <v>11221</v>
      </c>
      <c r="F21" s="101"/>
      <c r="G21" s="86">
        <v>-67.96185723197577</v>
      </c>
      <c r="H21" s="87"/>
      <c r="I21" s="103"/>
      <c r="J21" s="85">
        <v>13563</v>
      </c>
      <c r="K21" s="103"/>
      <c r="L21" s="85">
        <v>24526</v>
      </c>
      <c r="M21" s="101"/>
      <c r="N21" s="86">
        <v>-44.699502568702599</v>
      </c>
      <c r="O21" s="101"/>
      <c r="P21" s="485"/>
    </row>
    <row r="22" spans="1:16" ht="13" customHeight="1" x14ac:dyDescent="0.25">
      <c r="A22" s="102" t="s">
        <v>60</v>
      </c>
      <c r="B22" s="84"/>
      <c r="C22" s="98">
        <v>1195</v>
      </c>
      <c r="D22" s="129">
        <v>0.33240611961057026</v>
      </c>
      <c r="E22" s="98">
        <v>3391</v>
      </c>
      <c r="F22" s="129">
        <v>0.30220122983691294</v>
      </c>
      <c r="G22" s="99">
        <v>-64.759657918018277</v>
      </c>
      <c r="H22" s="99"/>
      <c r="I22" s="103"/>
      <c r="J22" s="98">
        <v>11651</v>
      </c>
      <c r="K22" s="130">
        <v>0.85902823859028243</v>
      </c>
      <c r="L22" s="98">
        <v>7494</v>
      </c>
      <c r="M22" s="130">
        <v>0.30555329038571311</v>
      </c>
      <c r="N22" s="99">
        <v>55.471043501467832</v>
      </c>
      <c r="O22" s="99"/>
    </row>
    <row r="23" spans="1:16" ht="13" customHeight="1" x14ac:dyDescent="0.25">
      <c r="A23" s="131" t="s">
        <v>61</v>
      </c>
      <c r="B23" s="84"/>
      <c r="C23" s="116">
        <v>2291</v>
      </c>
      <c r="D23" s="132"/>
      <c r="E23" s="116">
        <v>1783</v>
      </c>
      <c r="F23" s="118"/>
      <c r="G23" s="118">
        <v>28.491306786315196</v>
      </c>
      <c r="H23" s="119"/>
      <c r="I23" s="103"/>
      <c r="J23" s="116">
        <v>1106</v>
      </c>
      <c r="K23" s="132"/>
      <c r="L23" s="116">
        <v>4930</v>
      </c>
      <c r="M23" s="118"/>
      <c r="N23" s="118">
        <v>-77.56592292089249</v>
      </c>
      <c r="O23" s="120"/>
    </row>
    <row r="24" spans="1:16" ht="13" customHeight="1" x14ac:dyDescent="0.25">
      <c r="A24" s="458" t="s">
        <v>190</v>
      </c>
      <c r="B24" s="84"/>
      <c r="C24" s="589">
        <v>4691</v>
      </c>
      <c r="D24" s="592"/>
      <c r="E24" s="589">
        <v>9613</v>
      </c>
      <c r="F24" s="592"/>
      <c r="G24" s="591">
        <v>-51.201497971496934</v>
      </c>
      <c r="H24" s="591"/>
      <c r="I24" s="103"/>
      <c r="J24" s="589">
        <v>3018</v>
      </c>
      <c r="K24" s="590"/>
      <c r="L24" s="589">
        <v>21962</v>
      </c>
      <c r="M24" s="590"/>
      <c r="N24" s="591">
        <v>-86.258082141881431</v>
      </c>
      <c r="O24" s="591"/>
    </row>
    <row r="25" spans="1:16" s="106" customFormat="1" ht="13" hidden="1" customHeight="1" x14ac:dyDescent="0.25">
      <c r="A25" s="459" t="s">
        <v>140</v>
      </c>
      <c r="B25" s="105"/>
      <c r="C25" s="460">
        <v>0</v>
      </c>
      <c r="D25" s="461"/>
      <c r="E25" s="460">
        <v>0</v>
      </c>
      <c r="F25" s="120"/>
      <c r="G25" s="120">
        <v>-100</v>
      </c>
      <c r="H25" s="120"/>
      <c r="I25" s="103"/>
      <c r="J25" s="460">
        <v>0</v>
      </c>
      <c r="K25" s="461"/>
      <c r="L25" s="460">
        <v>0</v>
      </c>
      <c r="M25" s="120"/>
      <c r="N25" s="120">
        <v>-100</v>
      </c>
      <c r="O25" s="120"/>
    </row>
    <row r="26" spans="1:16" s="106" customFormat="1" ht="13" hidden="1" customHeight="1" x14ac:dyDescent="0.25">
      <c r="A26" s="458" t="s">
        <v>62</v>
      </c>
      <c r="B26" s="84"/>
      <c r="C26" s="108">
        <v>4691</v>
      </c>
      <c r="D26" s="121"/>
      <c r="E26" s="108">
        <v>9613</v>
      </c>
      <c r="F26" s="110"/>
      <c r="G26" s="110">
        <v>-51.201497971496934</v>
      </c>
      <c r="H26" s="110"/>
      <c r="I26" s="103"/>
      <c r="J26" s="108">
        <v>3018</v>
      </c>
      <c r="K26" s="121"/>
      <c r="L26" s="108">
        <v>21962</v>
      </c>
      <c r="M26" s="110"/>
      <c r="N26" s="110">
        <v>-86.258082141881431</v>
      </c>
      <c r="O26" s="110"/>
    </row>
    <row r="27" spans="1:16" ht="13" customHeight="1" x14ac:dyDescent="0.25">
      <c r="A27" s="463" t="s">
        <v>63</v>
      </c>
      <c r="B27" s="105"/>
      <c r="C27" s="28">
        <v>3223</v>
      </c>
      <c r="D27" s="465"/>
      <c r="E27" s="28">
        <v>7274</v>
      </c>
      <c r="F27" s="464"/>
      <c r="G27" s="101">
        <v>-55.691503986802317</v>
      </c>
      <c r="H27" s="101"/>
      <c r="I27" s="103"/>
      <c r="J27" s="28">
        <v>-692</v>
      </c>
      <c r="K27" s="465"/>
      <c r="L27" s="28">
        <v>15896</v>
      </c>
      <c r="M27" s="465"/>
      <c r="N27" s="101">
        <v>-104.35329642677402</v>
      </c>
      <c r="O27" s="101"/>
    </row>
    <row r="28" spans="1:16" ht="13" customHeight="1" thickBot="1" x14ac:dyDescent="0.3">
      <c r="A28" s="133" t="s">
        <v>64</v>
      </c>
      <c r="B28" s="462"/>
      <c r="C28" s="466">
        <v>1468</v>
      </c>
      <c r="D28" s="467"/>
      <c r="E28" s="466">
        <v>2339</v>
      </c>
      <c r="F28" s="134"/>
      <c r="G28" s="134">
        <v>-37.238135955536556</v>
      </c>
      <c r="H28" s="134"/>
      <c r="I28" s="103"/>
      <c r="J28" s="466">
        <v>3710</v>
      </c>
      <c r="K28" s="467"/>
      <c r="L28" s="466">
        <v>6066</v>
      </c>
      <c r="M28" s="134"/>
      <c r="N28" s="134">
        <v>-38.839432904714798</v>
      </c>
      <c r="O28" s="134"/>
    </row>
    <row r="29" spans="1:16" ht="13" customHeight="1" x14ac:dyDescent="0.25">
      <c r="A29" s="83"/>
      <c r="B29" s="84"/>
      <c r="C29" s="135"/>
      <c r="D29" s="136"/>
      <c r="E29" s="135"/>
      <c r="F29" s="137"/>
      <c r="G29" s="137"/>
      <c r="H29" s="138"/>
      <c r="I29" s="137"/>
      <c r="J29" s="135"/>
      <c r="K29" s="136"/>
      <c r="L29" s="139"/>
      <c r="M29" s="137"/>
      <c r="O29" s="140"/>
    </row>
    <row r="30" spans="1:16" ht="13" customHeight="1" x14ac:dyDescent="0.25">
      <c r="A30" s="141" t="s">
        <v>65</v>
      </c>
      <c r="C30" s="81">
        <v>2020</v>
      </c>
      <c r="D30" s="81" t="s">
        <v>42</v>
      </c>
      <c r="E30" s="81">
        <v>2019</v>
      </c>
      <c r="F30" s="81" t="s">
        <v>42</v>
      </c>
      <c r="G30" s="81" t="s">
        <v>4</v>
      </c>
      <c r="H30" s="81" t="s">
        <v>43</v>
      </c>
      <c r="I30" s="142"/>
      <c r="J30" s="81">
        <v>2020</v>
      </c>
      <c r="K30" s="81" t="s">
        <v>42</v>
      </c>
      <c r="L30" s="81">
        <v>2019</v>
      </c>
      <c r="M30" s="81" t="s">
        <v>42</v>
      </c>
      <c r="N30" s="81" t="s">
        <v>4</v>
      </c>
      <c r="O30" s="81" t="s">
        <v>43</v>
      </c>
    </row>
    <row r="31" spans="1:16" ht="13" customHeight="1" x14ac:dyDescent="0.25">
      <c r="A31" s="143" t="s">
        <v>66</v>
      </c>
      <c r="B31" s="84"/>
      <c r="C31" s="116">
        <v>11355</v>
      </c>
      <c r="D31" s="144">
        <v>9</v>
      </c>
      <c r="E31" s="116">
        <v>12632</v>
      </c>
      <c r="F31" s="144">
        <v>9.6999999999999993</v>
      </c>
      <c r="G31" s="119">
        <v>-10.109246358454715</v>
      </c>
      <c r="H31" s="119">
        <v>-14.898662127929063</v>
      </c>
      <c r="I31" s="103"/>
      <c r="J31" s="116">
        <v>28323</v>
      </c>
      <c r="K31" s="144">
        <v>7.8</v>
      </c>
      <c r="L31" s="116">
        <v>33525</v>
      </c>
      <c r="M31" s="144">
        <v>9</v>
      </c>
      <c r="N31" s="119">
        <v>-15.516778523489938</v>
      </c>
      <c r="O31" s="119">
        <v>-18.813722037926738</v>
      </c>
    </row>
    <row r="32" spans="1:16" ht="13" customHeight="1" x14ac:dyDescent="0.25">
      <c r="A32" s="145" t="s">
        <v>67</v>
      </c>
      <c r="C32" s="98">
        <v>6304</v>
      </c>
      <c r="D32" s="146">
        <v>5</v>
      </c>
      <c r="E32" s="98">
        <v>6045</v>
      </c>
      <c r="F32" s="146">
        <v>4.5999999999999996</v>
      </c>
      <c r="G32" s="146">
        <v>4.2845326716294485</v>
      </c>
      <c r="H32" s="147"/>
      <c r="I32" s="103"/>
      <c r="J32" s="98">
        <v>18774</v>
      </c>
      <c r="K32" s="146">
        <v>5.2</v>
      </c>
      <c r="L32" s="98">
        <v>17387</v>
      </c>
      <c r="M32" s="146">
        <v>4.5999999999999996</v>
      </c>
      <c r="N32" s="99">
        <v>7.9772243630298556</v>
      </c>
      <c r="O32" s="147"/>
    </row>
    <row r="33" spans="1:15" ht="13" customHeight="1" x14ac:dyDescent="0.25">
      <c r="A33" s="148" t="s">
        <v>68</v>
      </c>
      <c r="B33" s="84"/>
      <c r="C33" s="116">
        <v>1153</v>
      </c>
      <c r="D33" s="144">
        <v>0.90000000000000036</v>
      </c>
      <c r="E33" s="116">
        <v>1099</v>
      </c>
      <c r="F33" s="144">
        <v>0.90000000000000036</v>
      </c>
      <c r="G33" s="119">
        <v>4.9135577797998264</v>
      </c>
      <c r="H33" s="149"/>
      <c r="I33" s="103"/>
      <c r="J33" s="116">
        <v>3965</v>
      </c>
      <c r="K33" s="144">
        <v>1.0999999999999996</v>
      </c>
      <c r="L33" s="116">
        <v>3383</v>
      </c>
      <c r="M33" s="144">
        <v>0.90000000000000036</v>
      </c>
      <c r="N33" s="119">
        <v>17.203665385752288</v>
      </c>
      <c r="O33" s="149"/>
    </row>
    <row r="34" spans="1:15" ht="13" customHeight="1" x14ac:dyDescent="0.25">
      <c r="A34" s="150" t="s">
        <v>69</v>
      </c>
      <c r="B34" s="84"/>
      <c r="C34" s="98">
        <v>18812</v>
      </c>
      <c r="D34" s="146">
        <v>14.9</v>
      </c>
      <c r="E34" s="98">
        <v>19776</v>
      </c>
      <c r="F34" s="146">
        <v>15.2</v>
      </c>
      <c r="G34" s="99">
        <v>-4.8745954692556603</v>
      </c>
      <c r="H34" s="99">
        <v>-8.6999797734627968</v>
      </c>
      <c r="I34" s="151"/>
      <c r="J34" s="98">
        <v>51062</v>
      </c>
      <c r="K34" s="146">
        <v>14.1</v>
      </c>
      <c r="L34" s="98">
        <v>54296</v>
      </c>
      <c r="M34" s="146">
        <v>14.5</v>
      </c>
      <c r="N34" s="99">
        <v>-5.9562398703403518</v>
      </c>
      <c r="O34" s="99">
        <v>-9.1241996438450883</v>
      </c>
    </row>
    <row r="35" spans="1:15" s="106" customFormat="1" ht="13" customHeight="1" thickBot="1" x14ac:dyDescent="0.3">
      <c r="A35" s="152" t="s">
        <v>70</v>
      </c>
      <c r="B35" s="153"/>
      <c r="C35" s="556">
        <v>4851.3128961731736</v>
      </c>
      <c r="D35" s="155"/>
      <c r="E35" s="556">
        <v>6775.8948763781254</v>
      </c>
      <c r="F35" s="156"/>
      <c r="G35" s="157">
        <v>-28.403362438729062</v>
      </c>
      <c r="H35" s="158"/>
      <c r="I35" s="159"/>
      <c r="J35" s="556">
        <v>14541.719978801948</v>
      </c>
      <c r="K35" s="153"/>
      <c r="L35" s="556">
        <v>16944.020372796567</v>
      </c>
      <c r="M35" s="160"/>
      <c r="N35" s="157">
        <v>-14.177865353912612</v>
      </c>
      <c r="O35" s="158"/>
    </row>
    <row r="36" spans="1:15" s="106" customFormat="1" ht="13" customHeight="1" x14ac:dyDescent="0.25">
      <c r="A36" s="161"/>
      <c r="B36" s="159"/>
      <c r="C36" s="103"/>
      <c r="D36" s="159"/>
      <c r="E36" s="88"/>
      <c r="F36" s="140"/>
      <c r="G36" s="86"/>
      <c r="H36" s="162"/>
      <c r="I36" s="159"/>
      <c r="J36" s="103"/>
      <c r="K36" s="159"/>
      <c r="L36" s="88"/>
      <c r="M36" s="140"/>
      <c r="N36" s="86"/>
      <c r="O36" s="162"/>
    </row>
    <row r="37" spans="1:15" ht="11.15" customHeight="1" x14ac:dyDescent="0.25">
      <c r="A37" s="611" t="s">
        <v>197</v>
      </c>
      <c r="B37" s="611"/>
      <c r="C37" s="611"/>
      <c r="D37" s="611"/>
      <c r="E37" s="611"/>
      <c r="F37" s="611"/>
      <c r="G37" s="611"/>
      <c r="H37" s="611"/>
      <c r="I37" s="611"/>
      <c r="J37" s="611"/>
      <c r="K37" s="611"/>
      <c r="L37" s="611"/>
      <c r="M37" s="611"/>
      <c r="N37" s="611"/>
      <c r="O37" s="611"/>
    </row>
    <row r="38" spans="1:15" s="167" customFormat="1" ht="10.5" customHeight="1" x14ac:dyDescent="0.25">
      <c r="A38" s="612" t="s">
        <v>177</v>
      </c>
      <c r="B38" s="612"/>
      <c r="C38" s="612"/>
      <c r="D38" s="612"/>
      <c r="E38" s="612"/>
      <c r="F38" s="612"/>
      <c r="G38" s="612"/>
      <c r="H38" s="612"/>
      <c r="I38" s="612"/>
      <c r="J38" s="612"/>
      <c r="K38" s="612"/>
      <c r="L38" s="612"/>
      <c r="M38" s="612"/>
      <c r="N38" s="612"/>
      <c r="O38" s="168"/>
    </row>
    <row r="39" spans="1:15" ht="11.15" customHeight="1" x14ac:dyDescent="0.25">
      <c r="A39" s="612" t="s">
        <v>71</v>
      </c>
      <c r="B39" s="612"/>
      <c r="C39" s="612"/>
      <c r="D39" s="612"/>
      <c r="E39" s="612"/>
      <c r="F39" s="612"/>
      <c r="G39" s="612"/>
      <c r="H39" s="612"/>
      <c r="I39" s="612"/>
      <c r="J39" s="612"/>
      <c r="K39" s="612"/>
      <c r="L39" s="612"/>
      <c r="M39" s="612"/>
      <c r="N39" s="612"/>
      <c r="O39" s="170"/>
    </row>
    <row r="40" spans="1:15" ht="11.15" customHeight="1" x14ac:dyDescent="0.25">
      <c r="A40" s="614" t="s">
        <v>181</v>
      </c>
      <c r="B40" s="614"/>
      <c r="C40" s="614"/>
      <c r="D40" s="614"/>
      <c r="E40" s="614"/>
      <c r="F40" s="614"/>
      <c r="G40" s="614"/>
      <c r="H40" s="614"/>
      <c r="I40" s="614"/>
      <c r="J40" s="614"/>
      <c r="K40" s="614"/>
      <c r="L40" s="614"/>
      <c r="M40" s="614"/>
      <c r="N40" s="614"/>
      <c r="O40" s="169"/>
    </row>
    <row r="41" spans="1:15" ht="11.15" customHeight="1" x14ac:dyDescent="0.25">
      <c r="A41" s="613"/>
      <c r="B41" s="613"/>
      <c r="C41" s="613"/>
      <c r="D41" s="613"/>
      <c r="E41" s="613"/>
      <c r="F41" s="613"/>
      <c r="G41" s="613"/>
      <c r="H41" s="613"/>
      <c r="I41" s="169"/>
      <c r="J41" s="171"/>
      <c r="K41" s="169"/>
      <c r="L41" s="170"/>
      <c r="M41" s="169"/>
      <c r="N41" s="169"/>
      <c r="O41" s="169"/>
    </row>
    <row r="42" spans="1:15" x14ac:dyDescent="0.25">
      <c r="C42" s="172"/>
      <c r="J42" s="173"/>
      <c r="K42" s="78"/>
    </row>
    <row r="44" spans="1:15" x14ac:dyDescent="0.25">
      <c r="J44" s="88"/>
    </row>
    <row r="45" spans="1:15" x14ac:dyDescent="0.25">
      <c r="J45" s="174"/>
    </row>
    <row r="46" spans="1:15" x14ac:dyDescent="0.25">
      <c r="J46" s="470"/>
    </row>
  </sheetData>
  <mergeCells count="10">
    <mergeCell ref="A37:O37"/>
    <mergeCell ref="A38:N38"/>
    <mergeCell ref="A41:H41"/>
    <mergeCell ref="A39:N39"/>
    <mergeCell ref="A40:N40"/>
    <mergeCell ref="A1:O1"/>
    <mergeCell ref="A2:O2"/>
    <mergeCell ref="A3:O3"/>
    <mergeCell ref="C5:H5"/>
    <mergeCell ref="J5:O5"/>
  </mergeCells>
  <pageMargins left="0.19685039370078741" right="0.31496062992125984" top="0.78740157480314965" bottom="0.23622047244094491" header="0" footer="0"/>
  <pageSetup scale="73" orientation="portrait" r:id="rId1"/>
  <headerFooter alignWithMargins="0"/>
  <customProperties>
    <customPr name="SheetOptions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35"/>
  <sheetViews>
    <sheetView showGridLines="0" zoomScale="115" zoomScaleNormal="115" zoomScaleSheetLayoutView="140" workbookViewId="0">
      <selection sqref="A1:M1"/>
    </sheetView>
  </sheetViews>
  <sheetFormatPr defaultColWidth="9.81640625" defaultRowHeight="10.5" x14ac:dyDescent="0.25"/>
  <cols>
    <col min="1" max="1" width="42.7265625" style="47" customWidth="1"/>
    <col min="2" max="2" width="2.7265625" style="68" customWidth="1"/>
    <col min="3" max="7" width="7.7265625" style="68" customWidth="1"/>
    <col min="8" max="8" width="2.7265625" style="68" customWidth="1"/>
    <col min="9" max="13" width="7.7265625" style="68" customWidth="1"/>
    <col min="14" max="16384" width="9.81640625" style="68"/>
  </cols>
  <sheetData>
    <row r="1" spans="1:13" ht="11.15" customHeight="1" x14ac:dyDescent="0.25">
      <c r="A1" s="594" t="s">
        <v>143</v>
      </c>
      <c r="B1" s="594"/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</row>
    <row r="2" spans="1:13" ht="11.15" customHeight="1" x14ac:dyDescent="0.25">
      <c r="A2" s="595" t="s">
        <v>97</v>
      </c>
      <c r="B2" s="595"/>
      <c r="C2" s="595"/>
      <c r="D2" s="595"/>
      <c r="E2" s="595"/>
      <c r="F2" s="595"/>
      <c r="G2" s="595"/>
      <c r="H2" s="595"/>
      <c r="I2" s="595"/>
      <c r="J2" s="595"/>
      <c r="K2" s="595"/>
      <c r="L2" s="595"/>
      <c r="M2" s="595"/>
    </row>
    <row r="3" spans="1:13" ht="11.15" customHeight="1" x14ac:dyDescent="0.25">
      <c r="A3" s="596" t="s">
        <v>2</v>
      </c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</row>
    <row r="4" spans="1:13" ht="11.15" customHeight="1" x14ac:dyDescent="0.25">
      <c r="A4" s="318"/>
      <c r="B4" s="225"/>
      <c r="C4" s="225"/>
      <c r="D4" s="225"/>
      <c r="E4" s="319"/>
      <c r="F4" s="225"/>
      <c r="G4" s="225"/>
      <c r="H4" s="225"/>
      <c r="I4" s="225"/>
      <c r="J4" s="320"/>
    </row>
    <row r="5" spans="1:13" ht="15" customHeight="1" x14ac:dyDescent="0.25">
      <c r="A5" s="76"/>
      <c r="B5" s="227"/>
      <c r="C5" s="610" t="s">
        <v>193</v>
      </c>
      <c r="D5" s="610"/>
      <c r="E5" s="610"/>
      <c r="F5" s="610"/>
      <c r="G5" s="610"/>
      <c r="H5" s="165"/>
      <c r="I5" s="610" t="s">
        <v>98</v>
      </c>
      <c r="J5" s="610"/>
      <c r="K5" s="610"/>
      <c r="L5" s="610"/>
      <c r="M5" s="610"/>
    </row>
    <row r="6" spans="1:13" s="231" customFormat="1" ht="15" customHeight="1" x14ac:dyDescent="0.25">
      <c r="A6" s="321"/>
      <c r="B6" s="229"/>
      <c r="C6" s="81">
        <v>2020</v>
      </c>
      <c r="D6" s="81" t="s">
        <v>42</v>
      </c>
      <c r="E6" s="81">
        <v>2019</v>
      </c>
      <c r="F6" s="81" t="s">
        <v>42</v>
      </c>
      <c r="G6" s="81" t="s">
        <v>4</v>
      </c>
      <c r="H6" s="230"/>
      <c r="I6" s="81">
        <v>2020</v>
      </c>
      <c r="J6" s="81" t="s">
        <v>42</v>
      </c>
      <c r="K6" s="81">
        <v>2019</v>
      </c>
      <c r="L6" s="81" t="s">
        <v>42</v>
      </c>
      <c r="M6" s="81" t="s">
        <v>4</v>
      </c>
    </row>
    <row r="7" spans="1:13" ht="13" customHeight="1" x14ac:dyDescent="0.25">
      <c r="A7" s="83" t="s">
        <v>44</v>
      </c>
      <c r="B7" s="233"/>
      <c r="C7" s="85">
        <v>45478</v>
      </c>
      <c r="D7" s="86">
        <v>100</v>
      </c>
      <c r="E7" s="85">
        <v>48429</v>
      </c>
      <c r="F7" s="86">
        <v>100</v>
      </c>
      <c r="G7" s="86">
        <v>-6.093456400090858</v>
      </c>
      <c r="H7" s="88"/>
      <c r="I7" s="85">
        <v>134508</v>
      </c>
      <c r="J7" s="86">
        <v>100</v>
      </c>
      <c r="K7" s="85">
        <v>136870</v>
      </c>
      <c r="L7" s="86">
        <v>100</v>
      </c>
      <c r="M7" s="86">
        <v>-1.7257251406444074</v>
      </c>
    </row>
    <row r="8" spans="1:13" ht="13" customHeight="1" x14ac:dyDescent="0.25">
      <c r="A8" s="89" t="s">
        <v>45</v>
      </c>
      <c r="B8" s="233"/>
      <c r="C8" s="29">
        <v>27528</v>
      </c>
      <c r="D8" s="90">
        <v>60.5</v>
      </c>
      <c r="E8" s="29">
        <v>29046</v>
      </c>
      <c r="F8" s="90">
        <v>60</v>
      </c>
      <c r="G8" s="90">
        <v>-5.2261929353439314</v>
      </c>
      <c r="H8" s="88"/>
      <c r="I8" s="29">
        <v>81076</v>
      </c>
      <c r="J8" s="90">
        <v>60.3</v>
      </c>
      <c r="K8" s="29">
        <v>82852</v>
      </c>
      <c r="L8" s="90">
        <v>60.5</v>
      </c>
      <c r="M8" s="90">
        <v>-2.1435813257374647</v>
      </c>
    </row>
    <row r="9" spans="1:13" ht="13" customHeight="1" x14ac:dyDescent="0.25">
      <c r="A9" s="91" t="s">
        <v>46</v>
      </c>
      <c r="B9" s="233"/>
      <c r="C9" s="92">
        <v>17950</v>
      </c>
      <c r="D9" s="93">
        <v>39.5</v>
      </c>
      <c r="E9" s="92">
        <v>19383</v>
      </c>
      <c r="F9" s="93">
        <v>40</v>
      </c>
      <c r="G9" s="93">
        <v>-7.3930764071609145</v>
      </c>
      <c r="H9" s="88"/>
      <c r="I9" s="92">
        <v>53432</v>
      </c>
      <c r="J9" s="93">
        <v>39.700000000000003</v>
      </c>
      <c r="K9" s="92">
        <v>54018</v>
      </c>
      <c r="L9" s="93">
        <v>39.5</v>
      </c>
      <c r="M9" s="93">
        <v>-1.0848235773260773</v>
      </c>
    </row>
    <row r="10" spans="1:13" ht="13" customHeight="1" x14ac:dyDescent="0.25">
      <c r="A10" s="237" t="s">
        <v>47</v>
      </c>
      <c r="B10" s="232"/>
      <c r="C10" s="98">
        <v>1334</v>
      </c>
      <c r="D10" s="99">
        <v>2.9</v>
      </c>
      <c r="E10" s="98">
        <v>1189</v>
      </c>
      <c r="F10" s="99">
        <v>2.5</v>
      </c>
      <c r="G10" s="99">
        <v>12.195121951219523</v>
      </c>
      <c r="H10" s="88"/>
      <c r="I10" s="98">
        <v>3988</v>
      </c>
      <c r="J10" s="99">
        <v>3</v>
      </c>
      <c r="K10" s="98">
        <v>3272</v>
      </c>
      <c r="L10" s="99">
        <v>2.4</v>
      </c>
      <c r="M10" s="99">
        <v>21.882640586797073</v>
      </c>
    </row>
    <row r="11" spans="1:13" ht="13" customHeight="1" x14ac:dyDescent="0.25">
      <c r="A11" s="238" t="s">
        <v>48</v>
      </c>
      <c r="B11" s="232"/>
      <c r="C11" s="85">
        <v>14061</v>
      </c>
      <c r="D11" s="86">
        <v>31.000000000000004</v>
      </c>
      <c r="E11" s="85">
        <v>13710</v>
      </c>
      <c r="F11" s="86">
        <v>28.299999999999997</v>
      </c>
      <c r="G11" s="86">
        <v>2.5601750547046054</v>
      </c>
      <c r="H11" s="88"/>
      <c r="I11" s="85">
        <v>41870</v>
      </c>
      <c r="J11" s="87">
        <v>31.1</v>
      </c>
      <c r="K11" s="85">
        <v>38858</v>
      </c>
      <c r="L11" s="87">
        <v>28.5</v>
      </c>
      <c r="M11" s="87">
        <v>7.7512996036852133</v>
      </c>
    </row>
    <row r="12" spans="1:13" ht="13" customHeight="1" x14ac:dyDescent="0.25">
      <c r="A12" s="89" t="s">
        <v>75</v>
      </c>
      <c r="B12" s="233"/>
      <c r="C12" s="29">
        <v>81</v>
      </c>
      <c r="D12" s="90">
        <v>0.2</v>
      </c>
      <c r="E12" s="29">
        <v>71</v>
      </c>
      <c r="F12" s="90">
        <v>0.1</v>
      </c>
      <c r="G12" s="90">
        <v>14.084507042253524</v>
      </c>
      <c r="H12" s="88"/>
      <c r="I12" s="29">
        <v>461</v>
      </c>
      <c r="J12" s="90">
        <v>0.3</v>
      </c>
      <c r="K12" s="29">
        <v>194</v>
      </c>
      <c r="L12" s="90">
        <v>0.1</v>
      </c>
      <c r="M12" s="90">
        <v>137.62886597938143</v>
      </c>
    </row>
    <row r="13" spans="1:13" s="106" customFormat="1" ht="13" customHeight="1" x14ac:dyDescent="0.25">
      <c r="A13" s="104" t="s">
        <v>99</v>
      </c>
      <c r="B13" s="243"/>
      <c r="C13" s="236">
        <v>2474</v>
      </c>
      <c r="D13" s="93">
        <v>5.4</v>
      </c>
      <c r="E13" s="236">
        <v>4413</v>
      </c>
      <c r="F13" s="93">
        <v>9.1</v>
      </c>
      <c r="G13" s="93">
        <v>-43.938363924767728</v>
      </c>
      <c r="H13" s="103"/>
      <c r="I13" s="236">
        <v>7113</v>
      </c>
      <c r="J13" s="93">
        <v>5.3</v>
      </c>
      <c r="K13" s="236">
        <v>11694</v>
      </c>
      <c r="L13" s="93">
        <v>8.5</v>
      </c>
      <c r="M13" s="93">
        <v>-39.173935351462283</v>
      </c>
    </row>
    <row r="14" spans="1:13" ht="13" customHeight="1" x14ac:dyDescent="0.25">
      <c r="A14" s="244" t="s">
        <v>67</v>
      </c>
      <c r="C14" s="98">
        <v>2600</v>
      </c>
      <c r="D14" s="99">
        <v>5.7</v>
      </c>
      <c r="E14" s="98">
        <v>2392</v>
      </c>
      <c r="F14" s="99">
        <v>4.9000000000000004</v>
      </c>
      <c r="G14" s="99">
        <v>8.6956521739130377</v>
      </c>
      <c r="H14" s="103"/>
      <c r="I14" s="98">
        <v>7705</v>
      </c>
      <c r="J14" s="99">
        <v>5.7</v>
      </c>
      <c r="K14" s="98">
        <v>6909</v>
      </c>
      <c r="L14" s="99">
        <v>5</v>
      </c>
      <c r="M14" s="99">
        <v>11.521204226371395</v>
      </c>
    </row>
    <row r="15" spans="1:13" ht="13" customHeight="1" x14ac:dyDescent="0.25">
      <c r="A15" s="131" t="s">
        <v>68</v>
      </c>
      <c r="B15" s="233"/>
      <c r="C15" s="116">
        <v>195</v>
      </c>
      <c r="D15" s="118">
        <v>0.49999999999999911</v>
      </c>
      <c r="E15" s="116">
        <v>164</v>
      </c>
      <c r="F15" s="118">
        <v>0.40000000000000036</v>
      </c>
      <c r="G15" s="118">
        <v>18.90243902439024</v>
      </c>
      <c r="H15" s="75"/>
      <c r="I15" s="116">
        <v>827</v>
      </c>
      <c r="J15" s="118">
        <v>0.59999999999999964</v>
      </c>
      <c r="K15" s="116">
        <v>447</v>
      </c>
      <c r="L15" s="118">
        <v>0.40000000000000036</v>
      </c>
      <c r="M15" s="118">
        <v>85.011185682326612</v>
      </c>
    </row>
    <row r="16" spans="1:13" ht="13" customHeight="1" x14ac:dyDescent="0.25">
      <c r="A16" s="102" t="s">
        <v>100</v>
      </c>
      <c r="B16" s="233"/>
      <c r="C16" s="98">
        <v>5269</v>
      </c>
      <c r="D16" s="99">
        <v>11.6</v>
      </c>
      <c r="E16" s="98">
        <v>6969</v>
      </c>
      <c r="F16" s="99">
        <v>14.4</v>
      </c>
      <c r="G16" s="99">
        <v>-24.393743722198302</v>
      </c>
      <c r="H16" s="88"/>
      <c r="I16" s="98">
        <v>15645</v>
      </c>
      <c r="J16" s="99">
        <v>11.6</v>
      </c>
      <c r="K16" s="98">
        <v>19050</v>
      </c>
      <c r="L16" s="99">
        <v>13.9</v>
      </c>
      <c r="M16" s="99">
        <v>-17.874015748031489</v>
      </c>
    </row>
    <row r="17" spans="1:13" s="325" customFormat="1" ht="13" customHeight="1" thickBot="1" x14ac:dyDescent="0.3">
      <c r="A17" s="245" t="s">
        <v>70</v>
      </c>
      <c r="B17" s="246"/>
      <c r="C17" s="556">
        <v>1740</v>
      </c>
      <c r="D17" s="323"/>
      <c r="E17" s="480">
        <v>3002.9760656041817</v>
      </c>
      <c r="F17" s="324"/>
      <c r="G17" s="247">
        <v>-42.05748024668582</v>
      </c>
      <c r="H17" s="140"/>
      <c r="I17" s="154">
        <v>5688</v>
      </c>
      <c r="J17" s="324"/>
      <c r="K17" s="154">
        <v>7502.9760656041817</v>
      </c>
      <c r="L17" s="324"/>
      <c r="M17" s="157">
        <v>-24.190082038573447</v>
      </c>
    </row>
    <row r="18" spans="1:13" ht="11.15" customHeight="1" x14ac:dyDescent="0.25">
      <c r="A18" s="326"/>
      <c r="B18" s="233"/>
      <c r="C18" s="327"/>
      <c r="D18" s="328"/>
      <c r="E18" s="328"/>
      <c r="F18" s="328"/>
      <c r="G18" s="328"/>
      <c r="H18" s="137"/>
      <c r="I18" s="137"/>
      <c r="J18" s="137"/>
      <c r="K18" s="137"/>
      <c r="L18" s="137"/>
      <c r="M18" s="137"/>
    </row>
    <row r="19" spans="1:13" ht="15" customHeight="1" x14ac:dyDescent="0.25">
      <c r="A19" s="330" t="s">
        <v>118</v>
      </c>
      <c r="B19" s="233"/>
      <c r="C19" s="72"/>
      <c r="D19" s="78"/>
      <c r="E19" s="328"/>
      <c r="F19" s="328"/>
      <c r="G19" s="328"/>
      <c r="H19" s="254"/>
      <c r="I19" s="78"/>
      <c r="J19" s="137"/>
      <c r="K19" s="137"/>
      <c r="L19" s="137"/>
      <c r="M19" s="137"/>
    </row>
    <row r="20" spans="1:13" s="336" customFormat="1" ht="13" customHeight="1" x14ac:dyDescent="0.25">
      <c r="A20" s="331" t="s">
        <v>119</v>
      </c>
      <c r="B20" s="332"/>
      <c r="C20" s="72"/>
      <c r="D20" s="72"/>
      <c r="E20" s="72"/>
      <c r="F20" s="72"/>
      <c r="G20" s="72"/>
      <c r="H20" s="335"/>
      <c r="I20" s="333">
        <v>19633</v>
      </c>
      <c r="J20" s="334"/>
      <c r="K20" s="333">
        <v>18840</v>
      </c>
      <c r="L20" s="334"/>
      <c r="M20" s="343">
        <v>4.2091295116772898</v>
      </c>
    </row>
    <row r="21" spans="1:13" s="336" customFormat="1" ht="13" customHeight="1" x14ac:dyDescent="0.25">
      <c r="A21" s="161" t="s">
        <v>176</v>
      </c>
      <c r="B21" s="263"/>
      <c r="C21" s="72"/>
      <c r="D21" s="72"/>
      <c r="E21" s="72"/>
      <c r="F21" s="72"/>
      <c r="G21" s="72"/>
      <c r="H21" s="159"/>
      <c r="I21" s="103">
        <v>19373</v>
      </c>
      <c r="J21" s="338"/>
      <c r="K21" s="103">
        <v>18624</v>
      </c>
      <c r="L21" s="338"/>
      <c r="M21" s="437">
        <v>4.0216924398625453</v>
      </c>
    </row>
    <row r="22" spans="1:13" s="336" customFormat="1" ht="13" customHeight="1" x14ac:dyDescent="0.25">
      <c r="A22" s="564" t="s">
        <v>178</v>
      </c>
      <c r="B22" s="267"/>
      <c r="C22" s="72"/>
      <c r="D22" s="72"/>
      <c r="E22" s="72"/>
      <c r="F22" s="72"/>
      <c r="G22" s="72"/>
      <c r="H22" s="346"/>
      <c r="I22" s="565">
        <v>260</v>
      </c>
      <c r="J22" s="166"/>
      <c r="K22" s="565">
        <v>216</v>
      </c>
      <c r="L22" s="166"/>
      <c r="M22" s="343">
        <v>20.370370370370374</v>
      </c>
    </row>
    <row r="23" spans="1:13" s="336" customFormat="1" ht="13" customHeight="1" x14ac:dyDescent="0.25">
      <c r="A23" s="566"/>
      <c r="B23" s="567"/>
      <c r="C23" s="568"/>
      <c r="D23" s="569"/>
      <c r="E23" s="570"/>
      <c r="F23" s="569"/>
      <c r="G23" s="571"/>
      <c r="H23" s="572"/>
      <c r="I23" s="573"/>
      <c r="J23" s="574"/>
      <c r="K23" s="573"/>
      <c r="L23" s="574"/>
      <c r="M23" s="575"/>
    </row>
    <row r="24" spans="1:13" ht="13" customHeight="1" x14ac:dyDescent="0.25">
      <c r="A24" s="349" t="s">
        <v>188</v>
      </c>
      <c r="B24" s="263"/>
      <c r="C24" s="337"/>
      <c r="D24" s="338"/>
      <c r="E24" s="339"/>
      <c r="F24" s="338"/>
      <c r="G24" s="340"/>
      <c r="H24" s="159"/>
      <c r="I24" s="339"/>
      <c r="J24" s="338"/>
      <c r="K24" s="339"/>
      <c r="L24" s="338"/>
      <c r="M24" s="340"/>
    </row>
    <row r="25" spans="1:13" ht="13" customHeight="1" x14ac:dyDescent="0.25">
      <c r="A25" s="341" t="s">
        <v>179</v>
      </c>
      <c r="B25" s="263"/>
      <c r="C25" s="333">
        <v>75</v>
      </c>
      <c r="D25" s="166"/>
      <c r="E25" s="333">
        <v>232</v>
      </c>
      <c r="F25" s="342"/>
      <c r="G25" s="99">
        <v>-67.672413793103445</v>
      </c>
      <c r="H25" s="159"/>
      <c r="I25" s="339"/>
      <c r="J25" s="338"/>
      <c r="K25" s="339"/>
      <c r="L25" s="338"/>
      <c r="M25" s="340"/>
    </row>
    <row r="26" spans="1:13" ht="12.75" customHeight="1" x14ac:dyDescent="0.25">
      <c r="A26" s="344" t="s">
        <v>120</v>
      </c>
      <c r="B26" s="263"/>
      <c r="C26" s="348">
        <v>303</v>
      </c>
      <c r="D26" s="346"/>
      <c r="E26" s="348">
        <v>841</v>
      </c>
      <c r="F26" s="346"/>
      <c r="G26" s="347">
        <v>-63.971462544589777</v>
      </c>
      <c r="H26" s="159"/>
      <c r="I26" s="103"/>
      <c r="J26" s="159"/>
      <c r="K26" s="103"/>
      <c r="L26" s="159"/>
      <c r="M26" s="347"/>
    </row>
    <row r="27" spans="1:13" ht="13" customHeight="1" x14ac:dyDescent="0.25">
      <c r="A27" s="341" t="s">
        <v>121</v>
      </c>
      <c r="B27" s="263"/>
      <c r="C27" s="333">
        <v>793</v>
      </c>
      <c r="D27" s="166"/>
      <c r="E27" s="333">
        <v>1362</v>
      </c>
      <c r="F27" s="342"/>
      <c r="G27" s="343">
        <v>-41.776798825256975</v>
      </c>
      <c r="H27" s="346"/>
      <c r="I27" s="103"/>
      <c r="J27" s="346"/>
      <c r="K27" s="103"/>
      <c r="L27" s="346"/>
      <c r="M27" s="347"/>
    </row>
    <row r="28" spans="1:13" ht="13" customHeight="1" x14ac:dyDescent="0.25">
      <c r="A28" s="161"/>
      <c r="B28" s="263"/>
      <c r="C28" s="70"/>
      <c r="D28" s="75"/>
      <c r="E28" s="70"/>
      <c r="F28" s="75"/>
      <c r="G28" s="75"/>
      <c r="H28" s="346"/>
      <c r="I28" s="103"/>
      <c r="J28" s="346"/>
      <c r="K28" s="103"/>
      <c r="L28" s="346"/>
      <c r="M28" s="101"/>
    </row>
    <row r="29" spans="1:13" ht="13" customHeight="1" x14ac:dyDescent="0.25">
      <c r="A29" s="349" t="s">
        <v>122</v>
      </c>
      <c r="B29" s="267"/>
      <c r="C29" s="350"/>
      <c r="D29" s="346"/>
      <c r="E29" s="350"/>
      <c r="F29" s="346"/>
      <c r="G29" s="159"/>
      <c r="H29" s="346"/>
      <c r="I29" s="159"/>
      <c r="J29" s="346"/>
      <c r="K29" s="159"/>
      <c r="L29" s="346"/>
      <c r="M29" s="159"/>
    </row>
    <row r="30" spans="1:13" ht="13" customHeight="1" x14ac:dyDescent="0.25">
      <c r="A30" s="96" t="s">
        <v>123</v>
      </c>
      <c r="B30" s="267"/>
      <c r="C30" s="260">
        <v>732.11558861980325</v>
      </c>
      <c r="D30" s="99"/>
      <c r="E30" s="260">
        <v>805.56053252635934</v>
      </c>
      <c r="F30" s="99"/>
      <c r="G30" s="99">
        <v>-9.1172470523377847</v>
      </c>
      <c r="H30" s="346"/>
      <c r="I30" s="260">
        <v>726.12459924087943</v>
      </c>
      <c r="J30" s="99"/>
      <c r="K30" s="260">
        <v>771.06221731710025</v>
      </c>
      <c r="L30" s="99"/>
      <c r="M30" s="99">
        <v>-5.82801453202838</v>
      </c>
    </row>
    <row r="31" spans="1:13" s="325" customFormat="1" ht="13" customHeight="1" x14ac:dyDescent="0.25">
      <c r="A31" s="344" t="s">
        <v>124</v>
      </c>
      <c r="B31" s="263"/>
      <c r="C31" s="257">
        <v>17.292668083267305</v>
      </c>
      <c r="D31" s="101"/>
      <c r="E31" s="257">
        <v>22.175309299142839</v>
      </c>
      <c r="F31" s="101"/>
      <c r="G31" s="101">
        <v>-22.018368041722269</v>
      </c>
      <c r="H31" s="346"/>
      <c r="I31" s="257">
        <v>18.073731743928821</v>
      </c>
      <c r="J31" s="101"/>
      <c r="K31" s="257">
        <v>21.721465013248412</v>
      </c>
      <c r="L31" s="101"/>
      <c r="M31" s="101">
        <v>-16.79321936662539</v>
      </c>
    </row>
    <row r="32" spans="1:13" ht="13" customHeight="1" thickBot="1" x14ac:dyDescent="0.3">
      <c r="A32" s="351" t="s">
        <v>125</v>
      </c>
      <c r="B32" s="262"/>
      <c r="C32" s="352">
        <v>42.33676290405478</v>
      </c>
      <c r="D32" s="134"/>
      <c r="E32" s="352">
        <v>36.326913039156452</v>
      </c>
      <c r="F32" s="134"/>
      <c r="G32" s="134">
        <v>16.543794564708449</v>
      </c>
      <c r="H32" s="346"/>
      <c r="I32" s="352">
        <v>40.175687540830808</v>
      </c>
      <c r="J32" s="134"/>
      <c r="K32" s="352">
        <v>35.497707767262106</v>
      </c>
      <c r="L32" s="134"/>
      <c r="M32" s="134">
        <v>13.178258732196181</v>
      </c>
    </row>
    <row r="33" spans="1:13" ht="11.15" customHeight="1" x14ac:dyDescent="0.25">
      <c r="E33" s="561"/>
      <c r="K33" s="561"/>
    </row>
    <row r="34" spans="1:13" ht="11.15" customHeight="1" x14ac:dyDescent="0.25">
      <c r="A34" s="615" t="s">
        <v>126</v>
      </c>
      <c r="B34" s="615"/>
      <c r="C34" s="615"/>
      <c r="D34" s="615"/>
      <c r="E34" s="615"/>
      <c r="F34" s="615"/>
      <c r="G34" s="615"/>
      <c r="H34" s="615"/>
      <c r="I34" s="615"/>
      <c r="J34" s="615"/>
      <c r="K34" s="615"/>
      <c r="L34" s="615"/>
      <c r="M34" s="615"/>
    </row>
    <row r="35" spans="1:13" ht="10.5" customHeight="1" x14ac:dyDescent="0.25">
      <c r="A35" s="615" t="s">
        <v>195</v>
      </c>
      <c r="B35" s="615"/>
      <c r="C35" s="615"/>
      <c r="D35" s="615"/>
      <c r="E35" s="615"/>
      <c r="F35" s="615"/>
      <c r="G35" s="615"/>
      <c r="H35" s="615"/>
      <c r="I35" s="615"/>
      <c r="J35" s="615"/>
      <c r="K35" s="615"/>
      <c r="L35" s="615"/>
      <c r="M35" s="615"/>
    </row>
  </sheetData>
  <mergeCells count="7">
    <mergeCell ref="A35:M35"/>
    <mergeCell ref="A1:M1"/>
    <mergeCell ref="A2:M2"/>
    <mergeCell ref="A3:M3"/>
    <mergeCell ref="C5:G5"/>
    <mergeCell ref="I5:M5"/>
    <mergeCell ref="A34:M34"/>
  </mergeCells>
  <pageMargins left="0.19685039370078741" right="0.31496062992125984" top="0.78740157480314965" bottom="0.23622047244094491" header="0" footer="0"/>
  <pageSetup scale="82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27650" r:id="rId5">
          <objectPr defaultSize="0" autoPict="0" r:id="rId6">
            <anchor moveWithCells="1" sizeWithCells="1">
              <from>
                <xdr:col>4</xdr:col>
                <xdr:colOff>0</xdr:colOff>
                <xdr:row>34</xdr:row>
                <xdr:rowOff>0</xdr:rowOff>
              </from>
              <to>
                <xdr:col>4</xdr:col>
                <xdr:colOff>0</xdr:colOff>
                <xdr:row>34</xdr:row>
                <xdr:rowOff>50800</xdr:rowOff>
              </to>
            </anchor>
          </objectPr>
        </oleObject>
      </mc:Choice>
      <mc:Fallback>
        <oleObject progId="Word.Picture.8" shapeId="27650" r:id="rId5"/>
      </mc:Fallback>
    </mc:AlternateContent>
    <mc:AlternateContent xmlns:mc="http://schemas.openxmlformats.org/markup-compatibility/2006">
      <mc:Choice Requires="x14">
        <oleObject progId="Word.Picture.8" shapeId="27651" r:id="rId7">
          <objectPr defaultSize="0" autoPict="0" r:id="rId6">
            <anchor moveWithCells="1" sizeWithCells="1">
              <from>
                <xdr:col>4</xdr:col>
                <xdr:colOff>0</xdr:colOff>
                <xdr:row>33</xdr:row>
                <xdr:rowOff>0</xdr:rowOff>
              </from>
              <to>
                <xdr:col>4</xdr:col>
                <xdr:colOff>0</xdr:colOff>
                <xdr:row>33</xdr:row>
                <xdr:rowOff>50800</xdr:rowOff>
              </to>
            </anchor>
          </objectPr>
        </oleObject>
      </mc:Choice>
      <mc:Fallback>
        <oleObject progId="Word.Picture.8" shapeId="27651" r:id="rId7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36"/>
  <sheetViews>
    <sheetView showGridLines="0" zoomScaleNormal="100" zoomScaleSheetLayoutView="140" workbookViewId="0">
      <selection sqref="A1:M1"/>
    </sheetView>
  </sheetViews>
  <sheetFormatPr defaultColWidth="9.81640625" defaultRowHeight="10.5" x14ac:dyDescent="0.25"/>
  <cols>
    <col min="1" max="1" width="42.7265625" style="167" customWidth="1"/>
    <col min="2" max="2" width="2.7265625" style="167" customWidth="1"/>
    <col min="3" max="7" width="7.7265625" style="167" customWidth="1"/>
    <col min="8" max="8" width="2.7265625" style="417" customWidth="1"/>
    <col min="9" max="14" width="7.7265625" style="167" customWidth="1"/>
    <col min="15" max="16384" width="9.81640625" style="167"/>
  </cols>
  <sheetData>
    <row r="1" spans="1:16" ht="11.15" customHeight="1" x14ac:dyDescent="0.25">
      <c r="A1" s="594" t="s">
        <v>127</v>
      </c>
      <c r="B1" s="594"/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  <c r="N1" s="494"/>
    </row>
    <row r="2" spans="1:16" ht="11.15" customHeight="1" x14ac:dyDescent="0.25">
      <c r="A2" s="595" t="s">
        <v>97</v>
      </c>
      <c r="B2" s="595"/>
      <c r="C2" s="595"/>
      <c r="D2" s="595"/>
      <c r="E2" s="595"/>
      <c r="F2" s="595"/>
      <c r="G2" s="595"/>
      <c r="H2" s="595"/>
      <c r="I2" s="595"/>
      <c r="J2" s="595"/>
      <c r="K2" s="595"/>
      <c r="L2" s="595"/>
      <c r="M2" s="595"/>
      <c r="N2" s="495"/>
    </row>
    <row r="3" spans="1:16" ht="11.15" customHeight="1" x14ac:dyDescent="0.25">
      <c r="A3" s="596" t="s">
        <v>2</v>
      </c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</row>
    <row r="4" spans="1:16" ht="11.15" customHeight="1" x14ac:dyDescent="0.25">
      <c r="A4" s="354"/>
      <c r="B4" s="354"/>
      <c r="C4" s="354"/>
      <c r="D4" s="354"/>
      <c r="E4" s="354"/>
      <c r="F4" s="354"/>
      <c r="G4" s="354"/>
      <c r="H4" s="353"/>
      <c r="I4" s="355"/>
      <c r="J4" s="356"/>
      <c r="K4" s="356"/>
      <c r="L4" s="356"/>
      <c r="N4" s="354"/>
    </row>
    <row r="5" spans="1:16" ht="15" customHeight="1" x14ac:dyDescent="0.25">
      <c r="A5" s="357"/>
      <c r="B5" s="357"/>
      <c r="C5" s="617" t="s">
        <v>193</v>
      </c>
      <c r="D5" s="617"/>
      <c r="E5" s="617"/>
      <c r="F5" s="617"/>
      <c r="G5" s="617"/>
      <c r="H5" s="358"/>
      <c r="I5" s="617" t="s">
        <v>98</v>
      </c>
      <c r="J5" s="617"/>
      <c r="K5" s="617"/>
      <c r="L5" s="617"/>
      <c r="M5" s="617"/>
      <c r="N5" s="617"/>
    </row>
    <row r="6" spans="1:16" s="361" customFormat="1" ht="15" customHeight="1" x14ac:dyDescent="0.25">
      <c r="A6" s="359"/>
      <c r="B6" s="359"/>
      <c r="C6" s="230">
        <v>2020</v>
      </c>
      <c r="D6" s="81" t="s">
        <v>42</v>
      </c>
      <c r="E6" s="230">
        <v>2019</v>
      </c>
      <c r="F6" s="81" t="s">
        <v>42</v>
      </c>
      <c r="G6" s="80" t="s">
        <v>4</v>
      </c>
      <c r="H6" s="360"/>
      <c r="I6" s="230">
        <v>2020</v>
      </c>
      <c r="J6" s="81" t="s">
        <v>42</v>
      </c>
      <c r="K6" s="230">
        <v>2019</v>
      </c>
      <c r="L6" s="81" t="s">
        <v>42</v>
      </c>
      <c r="M6" s="80" t="s">
        <v>4</v>
      </c>
      <c r="N6" s="81" t="s">
        <v>43</v>
      </c>
    </row>
    <row r="7" spans="1:16" ht="13" customHeight="1" x14ac:dyDescent="0.25">
      <c r="A7" s="163" t="s">
        <v>44</v>
      </c>
      <c r="B7" s="240"/>
      <c r="C7" s="124">
        <v>16932</v>
      </c>
      <c r="D7" s="126">
        <v>100</v>
      </c>
      <c r="E7" s="124">
        <v>15909</v>
      </c>
      <c r="F7" s="126">
        <v>100</v>
      </c>
      <c r="G7" s="126">
        <v>6.4303224589854713</v>
      </c>
      <c r="H7" s="125"/>
      <c r="I7" s="124">
        <v>47852</v>
      </c>
      <c r="J7" s="126">
        <v>100</v>
      </c>
      <c r="K7" s="124">
        <v>43913</v>
      </c>
      <c r="L7" s="126">
        <v>100</v>
      </c>
      <c r="M7" s="126">
        <v>8.9700088811969216</v>
      </c>
      <c r="N7" s="126">
        <v>-1.1082990323077802</v>
      </c>
    </row>
    <row r="8" spans="1:16" ht="13" customHeight="1" x14ac:dyDescent="0.25">
      <c r="A8" s="362" t="s">
        <v>45</v>
      </c>
      <c r="B8" s="240"/>
      <c r="C8" s="363">
        <v>11783</v>
      </c>
      <c r="D8" s="364">
        <v>69.599999999999994</v>
      </c>
      <c r="E8" s="363">
        <v>11233</v>
      </c>
      <c r="F8" s="364">
        <v>70.599999999999994</v>
      </c>
      <c r="G8" s="364">
        <v>4.896287723671322</v>
      </c>
      <c r="H8" s="57"/>
      <c r="I8" s="363">
        <v>33630</v>
      </c>
      <c r="J8" s="364">
        <v>70.3</v>
      </c>
      <c r="K8" s="363">
        <v>31035</v>
      </c>
      <c r="L8" s="364">
        <v>70.7</v>
      </c>
      <c r="M8" s="364">
        <v>8.3615273078782018</v>
      </c>
      <c r="N8" s="364"/>
    </row>
    <row r="9" spans="1:16" ht="13" customHeight="1" x14ac:dyDescent="0.25">
      <c r="A9" s="365" t="s">
        <v>46</v>
      </c>
      <c r="B9" s="240"/>
      <c r="C9" s="366">
        <v>5149</v>
      </c>
      <c r="D9" s="367">
        <v>30.4</v>
      </c>
      <c r="E9" s="366">
        <v>4676</v>
      </c>
      <c r="F9" s="367">
        <v>29.4</v>
      </c>
      <c r="G9" s="367">
        <v>10.115483319076123</v>
      </c>
      <c r="H9" s="57"/>
      <c r="I9" s="366">
        <v>14222</v>
      </c>
      <c r="J9" s="367">
        <v>29.7</v>
      </c>
      <c r="K9" s="366">
        <v>12878</v>
      </c>
      <c r="L9" s="367">
        <v>29.3</v>
      </c>
      <c r="M9" s="367">
        <v>10.436403168193809</v>
      </c>
      <c r="N9" s="367"/>
    </row>
    <row r="10" spans="1:16" ht="13" customHeight="1" x14ac:dyDescent="0.25">
      <c r="A10" s="368" t="s">
        <v>47</v>
      </c>
      <c r="B10" s="369"/>
      <c r="C10" s="241">
        <v>798</v>
      </c>
      <c r="D10" s="242">
        <v>4.7</v>
      </c>
      <c r="E10" s="241">
        <v>725</v>
      </c>
      <c r="F10" s="242">
        <v>4.5999999999999996</v>
      </c>
      <c r="G10" s="242">
        <v>10.068965517241368</v>
      </c>
      <c r="H10" s="370"/>
      <c r="I10" s="241">
        <v>2465</v>
      </c>
      <c r="J10" s="242">
        <v>5.2</v>
      </c>
      <c r="K10" s="241">
        <v>1965</v>
      </c>
      <c r="L10" s="242">
        <v>4.5</v>
      </c>
      <c r="M10" s="242">
        <v>25.445292620865146</v>
      </c>
      <c r="N10" s="242"/>
    </row>
    <row r="11" spans="1:16" ht="13" customHeight="1" x14ac:dyDescent="0.25">
      <c r="A11" s="371" t="s">
        <v>48</v>
      </c>
      <c r="B11" s="369"/>
      <c r="C11" s="124">
        <v>3410</v>
      </c>
      <c r="D11" s="126">
        <v>20.099999999999998</v>
      </c>
      <c r="E11" s="124">
        <v>3253</v>
      </c>
      <c r="F11" s="126">
        <v>20.399999999999995</v>
      </c>
      <c r="G11" s="126">
        <v>4.826314171533963</v>
      </c>
      <c r="H11" s="57"/>
      <c r="I11" s="124">
        <v>9872</v>
      </c>
      <c r="J11" s="126">
        <v>20.5</v>
      </c>
      <c r="K11" s="124">
        <v>9181</v>
      </c>
      <c r="L11" s="126">
        <v>20.900000000000002</v>
      </c>
      <c r="M11" s="126">
        <v>7.5264132447445897</v>
      </c>
      <c r="N11" s="126"/>
    </row>
    <row r="12" spans="1:16" ht="13" customHeight="1" x14ac:dyDescent="0.25">
      <c r="A12" s="362" t="s">
        <v>75</v>
      </c>
      <c r="B12" s="240"/>
      <c r="C12" s="363">
        <v>18</v>
      </c>
      <c r="D12" s="364">
        <v>0.1</v>
      </c>
      <c r="E12" s="363">
        <v>51</v>
      </c>
      <c r="F12" s="364">
        <v>0.3</v>
      </c>
      <c r="G12" s="364">
        <v>-64.705882352941174</v>
      </c>
      <c r="H12" s="57"/>
      <c r="I12" s="363">
        <v>72</v>
      </c>
      <c r="J12" s="364">
        <v>0.2</v>
      </c>
      <c r="K12" s="363">
        <v>105</v>
      </c>
      <c r="L12" s="364">
        <v>0.2</v>
      </c>
      <c r="M12" s="364">
        <v>-31.428571428571427</v>
      </c>
      <c r="N12" s="364"/>
    </row>
    <row r="13" spans="1:16" s="128" customFormat="1" ht="13" customHeight="1" x14ac:dyDescent="0.25">
      <c r="A13" s="372" t="s">
        <v>99</v>
      </c>
      <c r="B13" s="373"/>
      <c r="C13" s="374">
        <v>923</v>
      </c>
      <c r="D13" s="367">
        <v>5.5</v>
      </c>
      <c r="E13" s="374">
        <v>647</v>
      </c>
      <c r="F13" s="367">
        <v>4.0999999999999996</v>
      </c>
      <c r="G13" s="375">
        <v>42.658423493044829</v>
      </c>
      <c r="H13" s="125"/>
      <c r="I13" s="374">
        <v>1813</v>
      </c>
      <c r="J13" s="367">
        <v>3.8</v>
      </c>
      <c r="K13" s="374">
        <v>1627</v>
      </c>
      <c r="L13" s="367">
        <v>3.7</v>
      </c>
      <c r="M13" s="375">
        <v>11.432083589428398</v>
      </c>
      <c r="N13" s="375">
        <v>3.6229063789219529</v>
      </c>
      <c r="P13" s="587"/>
    </row>
    <row r="14" spans="1:16" ht="13" customHeight="1" x14ac:dyDescent="0.25">
      <c r="A14" s="145" t="s">
        <v>67</v>
      </c>
      <c r="C14" s="98">
        <v>744</v>
      </c>
      <c r="D14" s="242">
        <v>4.4000000000000004</v>
      </c>
      <c r="E14" s="241">
        <v>817</v>
      </c>
      <c r="F14" s="242">
        <v>5.0999999999999996</v>
      </c>
      <c r="G14" s="242">
        <v>-8.9351285189718475</v>
      </c>
      <c r="H14" s="376"/>
      <c r="I14" s="98">
        <v>2187</v>
      </c>
      <c r="J14" s="242">
        <v>4.5999999999999996</v>
      </c>
      <c r="K14" s="241">
        <v>2057</v>
      </c>
      <c r="L14" s="242">
        <v>4.7</v>
      </c>
      <c r="M14" s="377">
        <v>6.3198833252309239</v>
      </c>
      <c r="N14" s="242"/>
      <c r="O14" s="486"/>
    </row>
    <row r="15" spans="1:16" ht="13" customHeight="1" x14ac:dyDescent="0.25">
      <c r="A15" s="148" t="s">
        <v>68</v>
      </c>
      <c r="B15" s="240"/>
      <c r="C15" s="560">
        <v>179</v>
      </c>
      <c r="D15" s="378">
        <v>1</v>
      </c>
      <c r="E15" s="560">
        <v>75</v>
      </c>
      <c r="F15" s="378">
        <v>0.5</v>
      </c>
      <c r="G15" s="379">
        <v>138.66666666666669</v>
      </c>
      <c r="H15" s="57"/>
      <c r="I15" s="560">
        <v>454</v>
      </c>
      <c r="J15" s="378">
        <v>0.90000000000000124</v>
      </c>
      <c r="K15" s="560">
        <v>228</v>
      </c>
      <c r="L15" s="378">
        <v>0.5</v>
      </c>
      <c r="M15" s="379">
        <v>99.122807017543863</v>
      </c>
      <c r="N15" s="379"/>
    </row>
    <row r="16" spans="1:16" ht="13" customHeight="1" x14ac:dyDescent="0.25">
      <c r="A16" s="16" t="s">
        <v>100</v>
      </c>
      <c r="B16" s="240"/>
      <c r="C16" s="241">
        <v>1846</v>
      </c>
      <c r="D16" s="242">
        <v>10.9</v>
      </c>
      <c r="E16" s="241">
        <v>1539</v>
      </c>
      <c r="F16" s="242">
        <v>9.6999999999999993</v>
      </c>
      <c r="G16" s="242">
        <v>19.948018193632233</v>
      </c>
      <c r="H16" s="125"/>
      <c r="I16" s="241">
        <v>4454</v>
      </c>
      <c r="J16" s="242">
        <v>9.3000000000000007</v>
      </c>
      <c r="K16" s="241">
        <v>3912</v>
      </c>
      <c r="L16" s="242">
        <v>8.9</v>
      </c>
      <c r="M16" s="377">
        <v>13.854805725971374</v>
      </c>
      <c r="N16" s="242">
        <v>3.4235061701909597</v>
      </c>
    </row>
    <row r="17" spans="1:17" s="385" customFormat="1" ht="13" customHeight="1" thickBot="1" x14ac:dyDescent="0.3">
      <c r="A17" s="380" t="s">
        <v>70</v>
      </c>
      <c r="B17" s="381"/>
      <c r="C17" s="556">
        <v>325</v>
      </c>
      <c r="D17" s="323"/>
      <c r="E17" s="154">
        <v>410.87699299273504</v>
      </c>
      <c r="F17" s="324"/>
      <c r="G17" s="247">
        <v>-20.900900867489913</v>
      </c>
      <c r="H17" s="57"/>
      <c r="I17" s="556">
        <v>1062</v>
      </c>
      <c r="J17" s="382"/>
      <c r="K17" s="154">
        <v>1005.876992992735</v>
      </c>
      <c r="L17" s="383"/>
      <c r="M17" s="384">
        <v>5.5795099597899078</v>
      </c>
      <c r="N17" s="247"/>
    </row>
    <row r="18" spans="1:17" ht="11.15" customHeight="1" x14ac:dyDescent="0.25">
      <c r="A18" s="386"/>
      <c r="B18" s="240"/>
      <c r="C18" s="49"/>
      <c r="D18" s="45"/>
      <c r="E18" s="49"/>
      <c r="F18" s="387"/>
      <c r="G18" s="388"/>
      <c r="H18" s="389"/>
      <c r="I18" s="390"/>
      <c r="J18" s="390"/>
      <c r="K18" s="391"/>
      <c r="L18" s="35"/>
      <c r="M18" s="35"/>
      <c r="N18" s="388"/>
    </row>
    <row r="19" spans="1:17" ht="15" customHeight="1" x14ac:dyDescent="0.25">
      <c r="A19" s="251" t="s">
        <v>128</v>
      </c>
      <c r="B19" s="240"/>
      <c r="C19" s="395"/>
      <c r="D19" s="392"/>
      <c r="E19" s="479"/>
      <c r="F19" s="393"/>
      <c r="G19" s="393"/>
      <c r="H19" s="394"/>
      <c r="I19" s="395"/>
      <c r="J19" s="392"/>
      <c r="K19" s="393"/>
      <c r="L19" s="393"/>
      <c r="M19" s="393"/>
      <c r="N19" s="393"/>
    </row>
    <row r="20" spans="1:17" ht="13" customHeight="1" x14ac:dyDescent="0.25">
      <c r="A20" s="150" t="s">
        <v>167</v>
      </c>
      <c r="B20" s="396"/>
      <c r="C20" s="395"/>
      <c r="D20" s="395"/>
      <c r="E20" s="395"/>
      <c r="F20" s="395"/>
      <c r="G20" s="395"/>
      <c r="H20" s="398"/>
      <c r="I20" s="333">
        <v>3249</v>
      </c>
      <c r="J20" s="397"/>
      <c r="K20" s="333">
        <v>3130</v>
      </c>
      <c r="L20" s="397"/>
      <c r="M20" s="343">
        <v>3.8019169329073454</v>
      </c>
      <c r="N20" s="453"/>
    </row>
    <row r="21" spans="1:17" ht="13" customHeight="1" x14ac:dyDescent="0.25">
      <c r="A21" s="399" t="s">
        <v>176</v>
      </c>
      <c r="B21" s="128"/>
      <c r="C21" s="395"/>
      <c r="D21" s="395"/>
      <c r="E21" s="395"/>
      <c r="F21" s="395"/>
      <c r="G21" s="395"/>
      <c r="H21" s="57"/>
      <c r="I21" s="127">
        <v>1290</v>
      </c>
      <c r="J21" s="57"/>
      <c r="K21" s="127">
        <v>1218</v>
      </c>
      <c r="L21" s="57"/>
      <c r="M21" s="584">
        <v>5.9113300492610765</v>
      </c>
      <c r="N21" s="453"/>
    </row>
    <row r="22" spans="1:17" ht="13" customHeight="1" x14ac:dyDescent="0.25">
      <c r="A22" s="16" t="s">
        <v>180</v>
      </c>
      <c r="B22" s="128"/>
      <c r="C22" s="395"/>
      <c r="D22" s="395"/>
      <c r="E22" s="395"/>
      <c r="F22" s="395"/>
      <c r="G22" s="395"/>
      <c r="H22" s="398"/>
      <c r="I22" s="565">
        <v>1959</v>
      </c>
      <c r="J22" s="585"/>
      <c r="K22" s="565">
        <v>1912</v>
      </c>
      <c r="L22" s="585"/>
      <c r="M22" s="343">
        <v>2.4581589958158956</v>
      </c>
      <c r="N22" s="453"/>
    </row>
    <row r="23" spans="1:17" ht="13" customHeight="1" x14ac:dyDescent="0.25">
      <c r="A23" s="576"/>
      <c r="B23" s="577"/>
      <c r="C23" s="578"/>
      <c r="D23" s="579"/>
      <c r="E23" s="578"/>
      <c r="F23" s="579"/>
      <c r="G23" s="580"/>
      <c r="H23" s="581"/>
      <c r="I23" s="582"/>
      <c r="J23" s="583"/>
      <c r="K23" s="582"/>
      <c r="L23" s="583"/>
      <c r="M23" s="575"/>
      <c r="N23" s="453"/>
    </row>
    <row r="24" spans="1:17" ht="13" customHeight="1" x14ac:dyDescent="0.25">
      <c r="A24" s="407" t="s">
        <v>189</v>
      </c>
      <c r="B24" s="400"/>
      <c r="C24" s="401"/>
      <c r="D24" s="402"/>
      <c r="E24" s="401"/>
      <c r="F24" s="402"/>
      <c r="G24" s="403"/>
      <c r="H24" s="57"/>
      <c r="I24" s="401"/>
      <c r="J24" s="402"/>
      <c r="K24" s="401"/>
      <c r="L24" s="402"/>
      <c r="M24" s="403"/>
      <c r="N24" s="403"/>
    </row>
    <row r="25" spans="1:17" ht="13" customHeight="1" x14ac:dyDescent="0.25">
      <c r="A25" s="341" t="s">
        <v>179</v>
      </c>
      <c r="B25" s="400"/>
      <c r="C25" s="333">
        <v>60</v>
      </c>
      <c r="D25" s="404"/>
      <c r="E25" s="333">
        <v>69</v>
      </c>
      <c r="F25" s="404"/>
      <c r="G25" s="343">
        <v>-13.043478260869568</v>
      </c>
      <c r="H25" s="57"/>
      <c r="I25" s="405"/>
      <c r="J25" s="402"/>
      <c r="K25" s="405"/>
      <c r="L25" s="402"/>
      <c r="M25" s="403"/>
      <c r="N25" s="453"/>
    </row>
    <row r="26" spans="1:17" ht="12.75" customHeight="1" x14ac:dyDescent="0.25">
      <c r="A26" s="344" t="s">
        <v>120</v>
      </c>
      <c r="B26" s="400"/>
      <c r="C26" s="345">
        <v>88</v>
      </c>
      <c r="D26" s="402"/>
      <c r="E26" s="345">
        <v>769</v>
      </c>
      <c r="F26" s="402"/>
      <c r="G26" s="125">
        <v>-88.556566970091026</v>
      </c>
      <c r="H26" s="57"/>
      <c r="I26" s="405"/>
      <c r="J26" s="402"/>
      <c r="K26" s="405"/>
      <c r="L26" s="402"/>
      <c r="M26" s="403"/>
      <c r="N26" s="125"/>
    </row>
    <row r="27" spans="1:17" x14ac:dyDescent="0.25">
      <c r="A27" s="341" t="s">
        <v>121</v>
      </c>
      <c r="B27" s="400"/>
      <c r="C27" s="333">
        <v>119</v>
      </c>
      <c r="D27" s="404"/>
      <c r="E27" s="333">
        <v>827</v>
      </c>
      <c r="F27" s="404"/>
      <c r="G27" s="343">
        <v>-85.610640870616677</v>
      </c>
      <c r="H27" s="57"/>
      <c r="I27" s="127"/>
      <c r="J27" s="57"/>
      <c r="K27" s="127"/>
      <c r="L27" s="586"/>
      <c r="M27" s="398"/>
      <c r="N27" s="125"/>
    </row>
    <row r="28" spans="1:17" x14ac:dyDescent="0.25">
      <c r="A28" s="399"/>
      <c r="B28" s="128"/>
      <c r="C28" s="406"/>
      <c r="D28" s="394"/>
      <c r="E28" s="406"/>
      <c r="F28" s="394"/>
      <c r="G28" s="125"/>
      <c r="H28" s="125"/>
      <c r="I28" s="127"/>
      <c r="J28" s="394"/>
      <c r="K28" s="127"/>
      <c r="L28" s="586"/>
      <c r="M28" s="125"/>
      <c r="N28" s="125"/>
    </row>
    <row r="29" spans="1:17" ht="13" customHeight="1" x14ac:dyDescent="0.25">
      <c r="A29" s="407" t="s">
        <v>129</v>
      </c>
      <c r="B29" s="128"/>
      <c r="C29" s="408"/>
      <c r="D29" s="394"/>
      <c r="E29" s="408"/>
      <c r="F29" s="394"/>
      <c r="G29" s="57"/>
      <c r="H29" s="57"/>
      <c r="I29" s="57"/>
      <c r="J29" s="394"/>
      <c r="K29" s="57"/>
      <c r="L29" s="394"/>
      <c r="M29" s="57"/>
      <c r="N29" s="57"/>
    </row>
    <row r="30" spans="1:17" ht="13" customHeight="1" thickBot="1" x14ac:dyDescent="0.3">
      <c r="A30" s="409" t="s">
        <v>123</v>
      </c>
      <c r="B30" s="410"/>
      <c r="C30" s="411">
        <v>1418.7702944693262</v>
      </c>
      <c r="D30" s="412"/>
      <c r="E30" s="411">
        <v>1319.72429660014</v>
      </c>
      <c r="F30" s="412"/>
      <c r="G30" s="134">
        <v>7.5050522388916852</v>
      </c>
      <c r="H30" s="57"/>
      <c r="I30" s="411">
        <v>1321.9106610307254</v>
      </c>
      <c r="J30" s="412"/>
      <c r="K30" s="411">
        <v>1364.0833864418637</v>
      </c>
      <c r="L30" s="412"/>
      <c r="M30" s="134">
        <v>-3.0916530345804993</v>
      </c>
      <c r="N30" s="57"/>
    </row>
    <row r="31" spans="1:17" s="416" customFormat="1" ht="11.15" customHeight="1" x14ac:dyDescent="0.25">
      <c r="A31" s="413"/>
      <c r="B31" s="413"/>
      <c r="C31" s="414"/>
      <c r="D31" s="414"/>
      <c r="E31" s="414"/>
      <c r="F31" s="414"/>
      <c r="G31" s="413"/>
      <c r="H31" s="413"/>
      <c r="I31" s="415"/>
      <c r="J31" s="415"/>
      <c r="K31" s="415"/>
      <c r="L31" s="415"/>
      <c r="M31" s="415"/>
      <c r="N31" s="57"/>
    </row>
    <row r="32" spans="1:17" s="416" customFormat="1" ht="11.15" customHeight="1" x14ac:dyDescent="0.25">
      <c r="A32" s="611" t="s">
        <v>166</v>
      </c>
      <c r="B32" s="611"/>
      <c r="C32" s="611"/>
      <c r="D32" s="611"/>
      <c r="E32" s="611"/>
      <c r="F32" s="611"/>
      <c r="G32" s="611"/>
      <c r="H32" s="611"/>
      <c r="I32" s="611"/>
      <c r="J32" s="611"/>
      <c r="K32" s="611"/>
      <c r="L32" s="611"/>
      <c r="M32" s="611"/>
      <c r="N32" s="627"/>
      <c r="O32" s="627"/>
      <c r="P32" s="627"/>
      <c r="Q32" s="627"/>
    </row>
    <row r="33" spans="1:16" ht="11.15" customHeight="1" x14ac:dyDescent="0.25">
      <c r="A33" s="611" t="s">
        <v>164</v>
      </c>
      <c r="B33" s="611"/>
      <c r="C33" s="611"/>
      <c r="D33" s="611"/>
      <c r="E33" s="611"/>
      <c r="F33" s="611"/>
      <c r="G33" s="611"/>
      <c r="H33" s="611"/>
      <c r="I33" s="611"/>
      <c r="J33" s="611"/>
      <c r="K33" s="611"/>
      <c r="L33" s="611"/>
      <c r="M33" s="611"/>
      <c r="N33" s="627"/>
      <c r="O33" s="627"/>
      <c r="P33" s="627"/>
    </row>
    <row r="34" spans="1:16" ht="11.15" customHeight="1" x14ac:dyDescent="0.25">
      <c r="A34" s="616" t="s">
        <v>165</v>
      </c>
      <c r="B34" s="616"/>
      <c r="C34" s="616"/>
      <c r="D34" s="616"/>
      <c r="E34" s="616"/>
      <c r="F34" s="616"/>
      <c r="G34" s="616"/>
      <c r="H34" s="616"/>
      <c r="I34" s="616"/>
      <c r="J34" s="616"/>
      <c r="K34" s="616"/>
      <c r="L34" s="616"/>
      <c r="M34" s="616"/>
      <c r="N34" s="628"/>
      <c r="O34" s="628"/>
      <c r="P34" s="628"/>
    </row>
    <row r="35" spans="1:16" ht="10.5" customHeight="1" x14ac:dyDescent="0.25">
      <c r="A35" s="616" t="s">
        <v>196</v>
      </c>
      <c r="B35" s="616"/>
      <c r="C35" s="616"/>
      <c r="D35" s="616"/>
      <c r="E35" s="616"/>
      <c r="F35" s="616"/>
      <c r="G35" s="616"/>
      <c r="H35" s="616"/>
      <c r="I35" s="616"/>
      <c r="J35" s="616"/>
      <c r="K35" s="616"/>
      <c r="L35" s="616"/>
      <c r="M35" s="616"/>
      <c r="N35" s="628"/>
      <c r="O35" s="628"/>
      <c r="P35" s="628"/>
    </row>
    <row r="36" spans="1:16" ht="10.5" customHeight="1" x14ac:dyDescent="0.25">
      <c r="H36" s="128"/>
    </row>
  </sheetData>
  <mergeCells count="9">
    <mergeCell ref="A1:M1"/>
    <mergeCell ref="A2:M2"/>
    <mergeCell ref="I5:N5"/>
    <mergeCell ref="C5:G5"/>
    <mergeCell ref="A3:N3"/>
    <mergeCell ref="A32:M32"/>
    <mergeCell ref="A33:M33"/>
    <mergeCell ref="A34:M34"/>
    <mergeCell ref="A35:M35"/>
  </mergeCells>
  <pageMargins left="0.19685039370078741" right="0.31496062992125984" top="0.78740157480314965" bottom="0.23622047244094491" header="0" footer="0"/>
  <pageSetup scale="73" orientation="portrait" r:id="rId1"/>
  <headerFooter alignWithMargins="0"/>
  <customProperties>
    <customPr name="SheetOptions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4"/>
  <sheetViews>
    <sheetView showGridLines="0" zoomScaleNormal="100" zoomScaleSheetLayoutView="130" workbookViewId="0">
      <selection sqref="A1:M1"/>
    </sheetView>
  </sheetViews>
  <sheetFormatPr defaultColWidth="9.81640625" defaultRowHeight="10.5" x14ac:dyDescent="0.25"/>
  <cols>
    <col min="1" max="1" width="42.7265625" style="47" customWidth="1"/>
    <col min="2" max="2" width="2.7265625" style="68" customWidth="1"/>
    <col min="3" max="7" width="7.7265625" style="423" customWidth="1"/>
    <col min="8" max="8" width="2.7265625" style="452" customWidth="1"/>
    <col min="9" max="13" width="7.7265625" style="423" customWidth="1"/>
    <col min="14" max="16384" width="9.81640625" style="68"/>
  </cols>
  <sheetData>
    <row r="1" spans="1:14" ht="11.15" customHeight="1" x14ac:dyDescent="0.25">
      <c r="A1" s="594" t="s">
        <v>130</v>
      </c>
      <c r="B1" s="594"/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</row>
    <row r="2" spans="1:14" ht="11.15" customHeight="1" x14ac:dyDescent="0.25">
      <c r="A2" s="595" t="s">
        <v>97</v>
      </c>
      <c r="B2" s="595"/>
      <c r="C2" s="595"/>
      <c r="D2" s="595"/>
      <c r="E2" s="595"/>
      <c r="F2" s="595"/>
      <c r="G2" s="595"/>
      <c r="H2" s="595"/>
      <c r="I2" s="595"/>
      <c r="J2" s="595"/>
      <c r="K2" s="595"/>
      <c r="L2" s="595"/>
      <c r="M2" s="595"/>
    </row>
    <row r="3" spans="1:14" ht="11.15" customHeight="1" x14ac:dyDescent="0.25">
      <c r="A3" s="596" t="s">
        <v>2</v>
      </c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</row>
    <row r="4" spans="1:14" ht="11.15" customHeight="1" x14ac:dyDescent="0.25">
      <c r="A4" s="318"/>
      <c r="B4" s="225"/>
      <c r="C4" s="419"/>
      <c r="D4" s="419"/>
      <c r="E4" s="420"/>
      <c r="F4" s="419"/>
      <c r="G4" s="419"/>
      <c r="H4" s="421"/>
      <c r="I4" s="419"/>
      <c r="J4" s="422"/>
    </row>
    <row r="5" spans="1:14" ht="15" customHeight="1" x14ac:dyDescent="0.25">
      <c r="A5" s="76"/>
      <c r="B5" s="227"/>
      <c r="C5" s="619" t="s">
        <v>193</v>
      </c>
      <c r="D5" s="619"/>
      <c r="E5" s="619"/>
      <c r="F5" s="619"/>
      <c r="G5" s="619"/>
      <c r="H5" s="424"/>
      <c r="I5" s="619" t="s">
        <v>98</v>
      </c>
      <c r="J5" s="619"/>
      <c r="K5" s="619"/>
      <c r="L5" s="619"/>
      <c r="M5" s="619"/>
    </row>
    <row r="6" spans="1:14" s="231" customFormat="1" ht="15" customHeight="1" x14ac:dyDescent="0.25">
      <c r="A6" s="321"/>
      <c r="B6" s="425"/>
      <c r="C6" s="230">
        <v>2020</v>
      </c>
      <c r="D6" s="81" t="s">
        <v>42</v>
      </c>
      <c r="E6" s="230">
        <v>2019</v>
      </c>
      <c r="F6" s="81" t="s">
        <v>42</v>
      </c>
      <c r="G6" s="80" t="s">
        <v>4</v>
      </c>
      <c r="H6" s="81"/>
      <c r="I6" s="230">
        <v>2020</v>
      </c>
      <c r="J6" s="81" t="s">
        <v>42</v>
      </c>
      <c r="K6" s="230">
        <v>2019</v>
      </c>
      <c r="L6" s="81" t="s">
        <v>42</v>
      </c>
      <c r="M6" s="80" t="s">
        <v>4</v>
      </c>
    </row>
    <row r="7" spans="1:14" ht="13" customHeight="1" x14ac:dyDescent="0.25">
      <c r="A7" s="163" t="s">
        <v>44</v>
      </c>
      <c r="B7" s="426"/>
      <c r="C7" s="85">
        <v>8568.1509999999998</v>
      </c>
      <c r="D7" s="86">
        <v>100</v>
      </c>
      <c r="E7" s="85">
        <v>12347.87</v>
      </c>
      <c r="F7" s="86">
        <v>100</v>
      </c>
      <c r="G7" s="86">
        <v>-30.610291491568997</v>
      </c>
      <c r="H7" s="101"/>
      <c r="I7" s="85">
        <v>25807.575000000001</v>
      </c>
      <c r="J7" s="86">
        <v>100</v>
      </c>
      <c r="K7" s="85">
        <v>35616.118999999999</v>
      </c>
      <c r="L7" s="86">
        <v>100</v>
      </c>
      <c r="M7" s="86">
        <v>-27.539620473527727</v>
      </c>
    </row>
    <row r="8" spans="1:14" ht="13" customHeight="1" x14ac:dyDescent="0.25">
      <c r="A8" s="89" t="s">
        <v>45</v>
      </c>
      <c r="B8" s="426"/>
      <c r="C8" s="29">
        <v>7401.1509999999998</v>
      </c>
      <c r="D8" s="90">
        <v>86.4</v>
      </c>
      <c r="E8" s="29">
        <v>11109.87</v>
      </c>
      <c r="F8" s="90">
        <v>90</v>
      </c>
      <c r="G8" s="90">
        <v>-33.382199791716737</v>
      </c>
      <c r="H8" s="75"/>
      <c r="I8" s="29">
        <v>22638.575000000001</v>
      </c>
      <c r="J8" s="90">
        <v>87.7</v>
      </c>
      <c r="K8" s="29">
        <v>32054.118999999999</v>
      </c>
      <c r="L8" s="90">
        <v>90</v>
      </c>
      <c r="M8" s="90">
        <v>-29.373897314101814</v>
      </c>
    </row>
    <row r="9" spans="1:14" ht="13" customHeight="1" x14ac:dyDescent="0.25">
      <c r="A9" s="91" t="s">
        <v>46</v>
      </c>
      <c r="B9" s="426"/>
      <c r="C9" s="92">
        <v>1167</v>
      </c>
      <c r="D9" s="93">
        <v>13.6</v>
      </c>
      <c r="E9" s="92">
        <v>1238</v>
      </c>
      <c r="F9" s="93">
        <v>10</v>
      </c>
      <c r="G9" s="93">
        <v>-5.7350565428109901</v>
      </c>
      <c r="H9" s="75"/>
      <c r="I9" s="92">
        <v>3169</v>
      </c>
      <c r="J9" s="93">
        <v>12.3</v>
      </c>
      <c r="K9" s="92">
        <v>3562</v>
      </c>
      <c r="L9" s="93">
        <v>10</v>
      </c>
      <c r="M9" s="93">
        <v>-11.033127456485126</v>
      </c>
    </row>
    <row r="10" spans="1:14" ht="13" customHeight="1" x14ac:dyDescent="0.25">
      <c r="A10" s="237" t="s">
        <v>47</v>
      </c>
      <c r="B10" s="427"/>
      <c r="C10" s="98">
        <v>71</v>
      </c>
      <c r="D10" s="99">
        <v>0.8</v>
      </c>
      <c r="E10" s="98">
        <v>60</v>
      </c>
      <c r="F10" s="99">
        <v>0.5</v>
      </c>
      <c r="G10" s="99">
        <v>18.333333333333336</v>
      </c>
      <c r="H10" s="428"/>
      <c r="I10" s="98">
        <v>178</v>
      </c>
      <c r="J10" s="99">
        <v>0.7</v>
      </c>
      <c r="K10" s="98">
        <v>151</v>
      </c>
      <c r="L10" s="99">
        <v>0.4</v>
      </c>
      <c r="M10" s="99">
        <v>17.880794701986758</v>
      </c>
    </row>
    <row r="11" spans="1:14" ht="13" customHeight="1" x14ac:dyDescent="0.25">
      <c r="A11" s="238" t="s">
        <v>48</v>
      </c>
      <c r="B11" s="427"/>
      <c r="C11" s="85">
        <v>780</v>
      </c>
      <c r="D11" s="86">
        <v>9.0999999999999979</v>
      </c>
      <c r="E11" s="85">
        <v>848</v>
      </c>
      <c r="F11" s="86">
        <v>6.8</v>
      </c>
      <c r="G11" s="86">
        <v>-8.0188679245283048</v>
      </c>
      <c r="H11" s="75"/>
      <c r="I11" s="85">
        <v>2383</v>
      </c>
      <c r="J11" s="86">
        <v>9.3000000000000007</v>
      </c>
      <c r="K11" s="85">
        <v>2420</v>
      </c>
      <c r="L11" s="86">
        <v>6.8</v>
      </c>
      <c r="M11" s="86">
        <v>-1.528925619834709</v>
      </c>
    </row>
    <row r="12" spans="1:14" ht="13" customHeight="1" x14ac:dyDescent="0.25">
      <c r="A12" s="89" t="s">
        <v>75</v>
      </c>
      <c r="B12" s="426"/>
      <c r="C12" s="29">
        <v>0</v>
      </c>
      <c r="D12" s="90">
        <v>0</v>
      </c>
      <c r="E12" s="29">
        <v>-1</v>
      </c>
      <c r="F12" s="90">
        <v>0</v>
      </c>
      <c r="G12" s="90">
        <v>-100</v>
      </c>
      <c r="H12" s="75"/>
      <c r="I12" s="29">
        <v>6</v>
      </c>
      <c r="J12" s="90">
        <v>0</v>
      </c>
      <c r="K12" s="29">
        <v>69</v>
      </c>
      <c r="L12" s="90">
        <v>0.2</v>
      </c>
      <c r="M12" s="90">
        <v>-91.304347826086968</v>
      </c>
    </row>
    <row r="13" spans="1:14" s="106" customFormat="1" ht="13" customHeight="1" x14ac:dyDescent="0.25">
      <c r="A13" s="104" t="s">
        <v>99</v>
      </c>
      <c r="B13" s="429"/>
      <c r="C13" s="236">
        <v>316</v>
      </c>
      <c r="D13" s="93">
        <v>3.7</v>
      </c>
      <c r="E13" s="236">
        <v>331</v>
      </c>
      <c r="F13" s="93">
        <v>2.7</v>
      </c>
      <c r="G13" s="93">
        <v>-4.5317220543806602</v>
      </c>
      <c r="H13" s="101"/>
      <c r="I13" s="236">
        <v>602</v>
      </c>
      <c r="J13" s="93">
        <v>2.2999999999999998</v>
      </c>
      <c r="K13" s="236">
        <v>922</v>
      </c>
      <c r="L13" s="93">
        <v>2.6</v>
      </c>
      <c r="M13" s="93">
        <v>-34.707158351409987</v>
      </c>
    </row>
    <row r="14" spans="1:14" ht="13" customHeight="1" x14ac:dyDescent="0.25">
      <c r="A14" s="244" t="s">
        <v>67</v>
      </c>
      <c r="B14" s="430"/>
      <c r="C14" s="98">
        <v>219</v>
      </c>
      <c r="D14" s="99">
        <v>2.6</v>
      </c>
      <c r="E14" s="98">
        <v>215</v>
      </c>
      <c r="F14" s="99">
        <v>1.7</v>
      </c>
      <c r="G14" s="99">
        <v>1.8604651162790642</v>
      </c>
      <c r="H14" s="431"/>
      <c r="I14" s="98">
        <v>648</v>
      </c>
      <c r="J14" s="99">
        <v>2.5</v>
      </c>
      <c r="K14" s="98">
        <v>626</v>
      </c>
      <c r="L14" s="99">
        <v>1.8</v>
      </c>
      <c r="M14" s="99">
        <v>3.514376996805102</v>
      </c>
      <c r="N14" s="485"/>
    </row>
    <row r="15" spans="1:14" ht="13" customHeight="1" x14ac:dyDescent="0.25">
      <c r="A15" s="131" t="s">
        <v>68</v>
      </c>
      <c r="B15" s="426"/>
      <c r="C15" s="116">
        <v>5</v>
      </c>
      <c r="D15" s="118">
        <v>0</v>
      </c>
      <c r="E15" s="116">
        <v>5</v>
      </c>
      <c r="F15" s="118">
        <v>9.9999999999999867E-2</v>
      </c>
      <c r="G15" s="118">
        <v>0</v>
      </c>
      <c r="H15" s="75"/>
      <c r="I15" s="116">
        <v>22</v>
      </c>
      <c r="J15" s="118">
        <v>0.10000000000000053</v>
      </c>
      <c r="K15" s="116">
        <v>86</v>
      </c>
      <c r="L15" s="118">
        <v>0.19999999999999951</v>
      </c>
      <c r="M15" s="118">
        <v>-74.418604651162795</v>
      </c>
    </row>
    <row r="16" spans="1:14" ht="13" customHeight="1" x14ac:dyDescent="0.25">
      <c r="A16" s="102" t="s">
        <v>100</v>
      </c>
      <c r="B16" s="426"/>
      <c r="C16" s="98">
        <v>540</v>
      </c>
      <c r="D16" s="99">
        <v>6.3</v>
      </c>
      <c r="E16" s="98">
        <v>551</v>
      </c>
      <c r="F16" s="99">
        <v>4.5</v>
      </c>
      <c r="G16" s="99">
        <v>-1.9963702359346636</v>
      </c>
      <c r="H16" s="101"/>
      <c r="I16" s="98">
        <v>1272</v>
      </c>
      <c r="J16" s="99">
        <v>4.9000000000000004</v>
      </c>
      <c r="K16" s="98">
        <v>1634</v>
      </c>
      <c r="L16" s="99">
        <v>4.5999999999999996</v>
      </c>
      <c r="M16" s="99">
        <v>-22.154222766217867</v>
      </c>
    </row>
    <row r="17" spans="1:13" s="325" customFormat="1" ht="13" customHeight="1" thickBot="1" x14ac:dyDescent="0.3">
      <c r="A17" s="245" t="s">
        <v>70</v>
      </c>
      <c r="B17" s="432"/>
      <c r="C17" s="556">
        <v>124</v>
      </c>
      <c r="D17" s="323"/>
      <c r="E17" s="154">
        <v>183.59092365999996</v>
      </c>
      <c r="F17" s="324"/>
      <c r="G17" s="247">
        <v>-32.458534698784447</v>
      </c>
      <c r="H17" s="159"/>
      <c r="I17" s="556">
        <v>337</v>
      </c>
      <c r="J17" s="323"/>
      <c r="K17" s="154">
        <v>427.99092365999996</v>
      </c>
      <c r="L17" s="324"/>
      <c r="M17" s="157">
        <v>-21.260012451171516</v>
      </c>
    </row>
    <row r="18" spans="1:13" ht="11.15" customHeight="1" x14ac:dyDescent="0.25">
      <c r="A18" s="326"/>
      <c r="B18" s="233"/>
      <c r="C18" s="327"/>
      <c r="D18" s="328"/>
      <c r="E18" s="327"/>
      <c r="F18" s="329"/>
      <c r="G18" s="250"/>
      <c r="H18" s="433"/>
      <c r="I18" s="137"/>
      <c r="J18" s="137"/>
      <c r="K18" s="322"/>
      <c r="L18" s="75"/>
      <c r="M18" s="75"/>
    </row>
    <row r="19" spans="1:13" ht="15" customHeight="1" x14ac:dyDescent="0.25">
      <c r="A19" s="141" t="s">
        <v>131</v>
      </c>
      <c r="B19" s="434"/>
      <c r="C19" s="395"/>
      <c r="D19" s="434"/>
      <c r="E19" s="479"/>
      <c r="F19" s="346"/>
      <c r="G19" s="346"/>
      <c r="H19" s="254"/>
      <c r="I19" s="72"/>
      <c r="J19" s="78"/>
      <c r="K19" s="254"/>
      <c r="L19" s="254"/>
      <c r="M19" s="254"/>
    </row>
    <row r="20" spans="1:13" ht="13" customHeight="1" x14ac:dyDescent="0.25">
      <c r="A20" s="435" t="s">
        <v>132</v>
      </c>
      <c r="B20" s="267"/>
      <c r="C20" s="395"/>
      <c r="D20" s="395"/>
      <c r="E20" s="395"/>
      <c r="F20" s="395"/>
      <c r="G20" s="395"/>
      <c r="H20" s="347"/>
      <c r="I20" s="333">
        <v>551</v>
      </c>
      <c r="J20" s="334"/>
      <c r="K20" s="333">
        <v>541</v>
      </c>
      <c r="L20" s="436"/>
      <c r="M20" s="99">
        <v>1.8484288354898348</v>
      </c>
    </row>
    <row r="21" spans="1:13" ht="13" customHeight="1" x14ac:dyDescent="0.25">
      <c r="A21" s="161" t="s">
        <v>133</v>
      </c>
      <c r="B21" s="263"/>
      <c r="C21" s="28"/>
      <c r="D21" s="159"/>
      <c r="E21" s="28"/>
      <c r="F21" s="159"/>
      <c r="G21" s="437"/>
      <c r="H21" s="159"/>
      <c r="I21" s="28"/>
      <c r="J21" s="159"/>
      <c r="K21" s="28"/>
      <c r="L21" s="159"/>
      <c r="M21" s="101"/>
    </row>
    <row r="22" spans="1:13" ht="13" customHeight="1" x14ac:dyDescent="0.25">
      <c r="A22" s="341" t="s">
        <v>179</v>
      </c>
      <c r="B22" s="263"/>
      <c r="C22" s="333">
        <v>0</v>
      </c>
      <c r="D22" s="166"/>
      <c r="E22" s="333">
        <v>0</v>
      </c>
      <c r="F22" s="166"/>
      <c r="G22" s="242">
        <v>0</v>
      </c>
      <c r="H22" s="159"/>
      <c r="I22" s="103"/>
      <c r="J22" s="159"/>
      <c r="K22" s="103"/>
      <c r="L22" s="159"/>
      <c r="M22" s="101"/>
    </row>
    <row r="23" spans="1:13" ht="12.75" customHeight="1" x14ac:dyDescent="0.25">
      <c r="A23" s="344" t="s">
        <v>120</v>
      </c>
      <c r="B23" s="263"/>
      <c r="C23" s="348">
        <v>6</v>
      </c>
      <c r="D23" s="159"/>
      <c r="E23" s="348">
        <v>2</v>
      </c>
      <c r="F23" s="338"/>
      <c r="G23" s="125" t="s">
        <v>198</v>
      </c>
      <c r="H23" s="159"/>
      <c r="I23" s="159"/>
      <c r="J23" s="159"/>
      <c r="K23" s="159"/>
      <c r="L23" s="159"/>
      <c r="M23" s="159"/>
    </row>
    <row r="24" spans="1:13" x14ac:dyDescent="0.25">
      <c r="A24" s="341" t="s">
        <v>121</v>
      </c>
      <c r="B24" s="263"/>
      <c r="C24" s="333">
        <v>10</v>
      </c>
      <c r="D24" s="166"/>
      <c r="E24" s="333">
        <v>22</v>
      </c>
      <c r="F24" s="166"/>
      <c r="G24" s="242">
        <v>-54.54545454545454</v>
      </c>
      <c r="H24" s="101"/>
      <c r="I24" s="439"/>
      <c r="J24" s="438"/>
      <c r="K24" s="439"/>
      <c r="L24" s="438"/>
      <c r="M24" s="347"/>
    </row>
    <row r="25" spans="1:13" ht="12" x14ac:dyDescent="0.25">
      <c r="A25" s="161"/>
      <c r="B25" s="263"/>
      <c r="C25" s="440"/>
      <c r="D25" s="441"/>
      <c r="E25" s="440"/>
      <c r="F25" s="346"/>
      <c r="G25" s="101"/>
      <c r="H25" s="101"/>
      <c r="I25" s="439"/>
      <c r="J25" s="442"/>
      <c r="K25" s="439"/>
      <c r="L25" s="442"/>
      <c r="M25" s="347"/>
    </row>
    <row r="26" spans="1:13" ht="13" customHeight="1" x14ac:dyDescent="0.25">
      <c r="A26" s="244" t="s">
        <v>134</v>
      </c>
      <c r="B26" s="263"/>
      <c r="C26" s="333">
        <v>509.43883753999978</v>
      </c>
      <c r="D26" s="166"/>
      <c r="E26" s="333">
        <v>693.02499999999998</v>
      </c>
      <c r="F26" s="443"/>
      <c r="G26" s="99">
        <v>-26.490554086793438</v>
      </c>
      <c r="H26" s="101"/>
      <c r="I26" s="333">
        <v>1550.9178375399997</v>
      </c>
      <c r="J26" s="166"/>
      <c r="K26" s="333">
        <v>2007.095</v>
      </c>
      <c r="L26" s="443"/>
      <c r="M26" s="99">
        <v>-22.728229728039796</v>
      </c>
    </row>
    <row r="27" spans="1:13" ht="13" customHeight="1" x14ac:dyDescent="0.25">
      <c r="A27" s="161"/>
      <c r="B27" s="263"/>
      <c r="C27" s="28"/>
      <c r="D27" s="346"/>
      <c r="E27" s="28"/>
      <c r="F27" s="346"/>
      <c r="G27" s="101"/>
      <c r="H27" s="101"/>
      <c r="I27" s="439"/>
      <c r="J27" s="442"/>
      <c r="K27" s="439"/>
      <c r="L27" s="442"/>
      <c r="M27" s="347"/>
    </row>
    <row r="28" spans="1:13" ht="13" customHeight="1" x14ac:dyDescent="0.25">
      <c r="A28" s="349" t="s">
        <v>135</v>
      </c>
      <c r="B28" s="267"/>
      <c r="C28" s="350"/>
      <c r="D28" s="346"/>
      <c r="E28" s="350"/>
      <c r="F28" s="346"/>
      <c r="G28" s="159"/>
      <c r="H28" s="159"/>
      <c r="I28" s="159"/>
      <c r="J28" s="346"/>
      <c r="K28" s="159"/>
      <c r="L28" s="346"/>
      <c r="M28" s="159"/>
    </row>
    <row r="29" spans="1:13" ht="13" customHeight="1" x14ac:dyDescent="0.25">
      <c r="A29" s="96" t="s">
        <v>123</v>
      </c>
      <c r="B29" s="267"/>
      <c r="C29" s="260">
        <v>5188.8447305247919</v>
      </c>
      <c r="D29" s="444"/>
      <c r="E29" s="260">
        <v>7579.6683948573373</v>
      </c>
      <c r="F29" s="443"/>
      <c r="G29" s="99">
        <v>-31.542589197631308</v>
      </c>
      <c r="H29" s="101"/>
      <c r="I29" s="260">
        <v>5215.9481903046326</v>
      </c>
      <c r="J29" s="444"/>
      <c r="K29" s="260">
        <v>7302.533380697083</v>
      </c>
      <c r="L29" s="443"/>
      <c r="M29" s="99">
        <v>-28.57344268919001</v>
      </c>
    </row>
    <row r="30" spans="1:13" ht="13" customHeight="1" x14ac:dyDescent="0.25">
      <c r="A30" s="344" t="s">
        <v>136</v>
      </c>
      <c r="C30" s="257">
        <v>309.49265731361675</v>
      </c>
      <c r="D30" s="441"/>
      <c r="E30" s="257">
        <v>427.00113516943918</v>
      </c>
      <c r="F30" s="346"/>
      <c r="G30" s="101">
        <v>-27.519476689258372</v>
      </c>
      <c r="H30" s="75"/>
      <c r="I30" s="257">
        <v>314.44604909950658</v>
      </c>
      <c r="J30" s="441"/>
      <c r="K30" s="257">
        <v>412.64285410773022</v>
      </c>
      <c r="L30" s="346"/>
      <c r="M30" s="101">
        <v>-23.79704483688624</v>
      </c>
    </row>
    <row r="31" spans="1:13" ht="13" customHeight="1" thickBot="1" x14ac:dyDescent="0.3">
      <c r="A31" s="351" t="s">
        <v>137</v>
      </c>
      <c r="B31" s="445"/>
      <c r="C31" s="352">
        <v>16.765647287285411</v>
      </c>
      <c r="D31" s="446"/>
      <c r="E31" s="352">
        <v>17.750932657004842</v>
      </c>
      <c r="F31" s="447"/>
      <c r="G31" s="134">
        <v>-5.5506118397143478</v>
      </c>
      <c r="H31" s="75"/>
      <c r="I31" s="352">
        <v>16.587736450312477</v>
      </c>
      <c r="J31" s="446"/>
      <c r="K31" s="352">
        <v>17.696982531025686</v>
      </c>
      <c r="L31" s="447"/>
      <c r="M31" s="134">
        <v>-6.2679955679931343</v>
      </c>
    </row>
    <row r="32" spans="1:13" ht="11.15" customHeight="1" x14ac:dyDescent="0.25">
      <c r="A32" s="448"/>
      <c r="B32" s="418"/>
      <c r="C32" s="449"/>
      <c r="D32" s="449"/>
      <c r="E32" s="449"/>
      <c r="F32" s="449"/>
      <c r="G32" s="449"/>
      <c r="H32" s="418"/>
      <c r="I32" s="449"/>
      <c r="J32" s="449"/>
      <c r="K32" s="449"/>
      <c r="L32" s="449"/>
      <c r="M32" s="449"/>
    </row>
    <row r="33" spans="1:13" ht="11.15" customHeight="1" x14ac:dyDescent="0.25">
      <c r="A33" s="618" t="s">
        <v>138</v>
      </c>
      <c r="B33" s="618"/>
      <c r="C33" s="618"/>
      <c r="D33" s="618"/>
      <c r="E33" s="618"/>
      <c r="F33" s="618"/>
      <c r="G33" s="618"/>
      <c r="H33" s="618"/>
      <c r="I33" s="618"/>
      <c r="J33" s="618"/>
      <c r="K33" s="618"/>
      <c r="L33" s="618"/>
      <c r="M33" s="618"/>
    </row>
    <row r="34" spans="1:13" ht="11.15" customHeight="1" x14ac:dyDescent="0.25">
      <c r="A34" s="68"/>
      <c r="C34" s="68"/>
      <c r="D34" s="68"/>
      <c r="E34" s="68"/>
      <c r="F34" s="68"/>
      <c r="G34" s="68"/>
      <c r="H34" s="450"/>
      <c r="I34" s="451"/>
      <c r="J34" s="451"/>
      <c r="K34" s="451"/>
      <c r="L34" s="451"/>
      <c r="M34" s="451"/>
    </row>
  </sheetData>
  <mergeCells count="6">
    <mergeCell ref="A33:M33"/>
    <mergeCell ref="C5:G5"/>
    <mergeCell ref="I5:M5"/>
    <mergeCell ref="A1:M1"/>
    <mergeCell ref="A2:M2"/>
    <mergeCell ref="A3:M3"/>
  </mergeCells>
  <pageMargins left="0.19685039370078741" right="0.31496062992125984" top="0.78740157480314965" bottom="0.23622047244094491" header="0" footer="0"/>
  <pageSetup scale="82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26"/>
  <sheetViews>
    <sheetView showGridLines="0" zoomScaleNormal="100" zoomScaleSheetLayoutView="130" workbookViewId="0">
      <selection sqref="A1:M1"/>
    </sheetView>
  </sheetViews>
  <sheetFormatPr defaultColWidth="9.81640625" defaultRowHeight="10.5" x14ac:dyDescent="0.25"/>
  <cols>
    <col min="1" max="1" width="42.7265625" style="68" customWidth="1"/>
    <col min="2" max="2" width="2.7265625" style="68" customWidth="1"/>
    <col min="3" max="7" width="7.7265625" style="68" customWidth="1"/>
    <col min="8" max="8" width="2.7265625" style="68" customWidth="1"/>
    <col min="9" max="13" width="7.7265625" style="68" customWidth="1"/>
    <col min="14" max="16384" width="9.81640625" style="68"/>
  </cols>
  <sheetData>
    <row r="1" spans="1:15" ht="11.15" customHeight="1" x14ac:dyDescent="0.25">
      <c r="A1" s="594" t="s">
        <v>96</v>
      </c>
      <c r="B1" s="594"/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</row>
    <row r="2" spans="1:15" ht="11.15" customHeight="1" x14ac:dyDescent="0.25">
      <c r="A2" s="595" t="s">
        <v>97</v>
      </c>
      <c r="B2" s="595"/>
      <c r="C2" s="595"/>
      <c r="D2" s="595"/>
      <c r="E2" s="595"/>
      <c r="F2" s="595"/>
      <c r="G2" s="595"/>
      <c r="H2" s="595"/>
      <c r="I2" s="595"/>
      <c r="J2" s="595"/>
      <c r="K2" s="595"/>
      <c r="L2" s="595"/>
      <c r="M2" s="595"/>
    </row>
    <row r="3" spans="1:15" ht="11.15" customHeight="1" x14ac:dyDescent="0.25">
      <c r="A3" s="596" t="s">
        <v>2</v>
      </c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</row>
    <row r="4" spans="1:15" ht="11.15" customHeight="1" x14ac:dyDescent="0.25">
      <c r="A4" s="225"/>
      <c r="B4" s="225"/>
      <c r="C4" s="225"/>
      <c r="D4" s="225"/>
      <c r="E4" s="225"/>
      <c r="F4" s="225"/>
      <c r="G4" s="225"/>
      <c r="H4" s="225"/>
      <c r="I4" s="225"/>
      <c r="J4" s="225"/>
      <c r="K4" s="226"/>
      <c r="L4" s="226"/>
      <c r="M4" s="225"/>
    </row>
    <row r="5" spans="1:15" ht="15" customHeight="1" x14ac:dyDescent="0.25">
      <c r="A5" s="227"/>
      <c r="B5" s="227"/>
      <c r="C5" s="610" t="s">
        <v>193</v>
      </c>
      <c r="D5" s="610"/>
      <c r="E5" s="610"/>
      <c r="F5" s="610"/>
      <c r="G5" s="610"/>
      <c r="H5" s="228"/>
      <c r="I5" s="610" t="s">
        <v>98</v>
      </c>
      <c r="J5" s="610"/>
      <c r="K5" s="610"/>
      <c r="L5" s="610"/>
      <c r="M5" s="610"/>
    </row>
    <row r="6" spans="1:15" s="231" customFormat="1" ht="15" customHeight="1" x14ac:dyDescent="0.25">
      <c r="A6" s="229"/>
      <c r="B6" s="229"/>
      <c r="C6" s="81">
        <v>2020</v>
      </c>
      <c r="D6" s="81" t="s">
        <v>42</v>
      </c>
      <c r="E6" s="81">
        <v>2019</v>
      </c>
      <c r="F6" s="81" t="s">
        <v>42</v>
      </c>
      <c r="G6" s="81" t="s">
        <v>4</v>
      </c>
      <c r="H6" s="230"/>
      <c r="I6" s="81">
        <v>2020</v>
      </c>
      <c r="J6" s="81" t="s">
        <v>42</v>
      </c>
      <c r="K6" s="81">
        <v>2019</v>
      </c>
      <c r="L6" s="81" t="s">
        <v>42</v>
      </c>
      <c r="M6" s="81" t="s">
        <v>4</v>
      </c>
    </row>
    <row r="7" spans="1:15" ht="13" customHeight="1" x14ac:dyDescent="0.25">
      <c r="A7" s="83" t="s">
        <v>44</v>
      </c>
      <c r="B7" s="233"/>
      <c r="C7" s="85">
        <v>46734</v>
      </c>
      <c r="D7" s="86">
        <v>100</v>
      </c>
      <c r="E7" s="85">
        <v>48699</v>
      </c>
      <c r="F7" s="86">
        <v>100</v>
      </c>
      <c r="G7" s="86">
        <v>-4.034990451549314</v>
      </c>
      <c r="H7" s="234"/>
      <c r="I7" s="85">
        <v>135015</v>
      </c>
      <c r="J7" s="86">
        <v>100</v>
      </c>
      <c r="K7" s="85">
        <v>142504</v>
      </c>
      <c r="L7" s="86">
        <v>100</v>
      </c>
      <c r="M7" s="86">
        <v>-5.2552910795486412</v>
      </c>
    </row>
    <row r="8" spans="1:15" ht="13" customHeight="1" x14ac:dyDescent="0.25">
      <c r="A8" s="89" t="s">
        <v>45</v>
      </c>
      <c r="B8" s="233"/>
      <c r="C8" s="29">
        <v>25367</v>
      </c>
      <c r="D8" s="90">
        <v>54.3</v>
      </c>
      <c r="E8" s="29">
        <v>27032</v>
      </c>
      <c r="F8" s="90">
        <v>55.5</v>
      </c>
      <c r="G8" s="90">
        <v>-6.1593666765315191</v>
      </c>
      <c r="H8" s="235"/>
      <c r="I8" s="29">
        <v>73927</v>
      </c>
      <c r="J8" s="90">
        <v>54.8</v>
      </c>
      <c r="K8" s="29">
        <v>78030</v>
      </c>
      <c r="L8" s="90">
        <v>54.8</v>
      </c>
      <c r="M8" s="90">
        <v>-5.2582340125592708</v>
      </c>
    </row>
    <row r="9" spans="1:15" ht="13" customHeight="1" x14ac:dyDescent="0.25">
      <c r="A9" s="91" t="s">
        <v>46</v>
      </c>
      <c r="B9" s="233"/>
      <c r="C9" s="236">
        <v>21367</v>
      </c>
      <c r="D9" s="95">
        <v>45.7</v>
      </c>
      <c r="E9" s="236">
        <v>21667</v>
      </c>
      <c r="F9" s="95">
        <v>44.5</v>
      </c>
      <c r="G9" s="95">
        <v>-1.384594083167956</v>
      </c>
      <c r="H9" s="235"/>
      <c r="I9" s="236">
        <v>61088</v>
      </c>
      <c r="J9" s="93">
        <v>45.2</v>
      </c>
      <c r="K9" s="236">
        <v>64473</v>
      </c>
      <c r="L9" s="93">
        <v>45.2</v>
      </c>
      <c r="M9" s="93">
        <v>-5.2502597986754163</v>
      </c>
    </row>
    <row r="10" spans="1:15" ht="13" customHeight="1" x14ac:dyDescent="0.25">
      <c r="A10" s="237" t="s">
        <v>47</v>
      </c>
      <c r="B10" s="232"/>
      <c r="C10" s="98">
        <v>2079</v>
      </c>
      <c r="D10" s="99">
        <v>4.4000000000000004</v>
      </c>
      <c r="E10" s="98">
        <v>2138</v>
      </c>
      <c r="F10" s="99">
        <v>4.4000000000000004</v>
      </c>
      <c r="G10" s="99">
        <v>-2.75958840037418</v>
      </c>
      <c r="H10" s="235"/>
      <c r="I10" s="98">
        <v>5808</v>
      </c>
      <c r="J10" s="99">
        <v>4.3</v>
      </c>
      <c r="K10" s="98">
        <v>6485</v>
      </c>
      <c r="L10" s="99">
        <v>4.5999999999999996</v>
      </c>
      <c r="M10" s="99">
        <v>-10.439475713184276</v>
      </c>
    </row>
    <row r="11" spans="1:15" ht="13" customHeight="1" x14ac:dyDescent="0.25">
      <c r="A11" s="238" t="s">
        <v>48</v>
      </c>
      <c r="B11" s="232"/>
      <c r="C11" s="28">
        <v>12137</v>
      </c>
      <c r="D11" s="101">
        <v>26.000000000000004</v>
      </c>
      <c r="E11" s="28">
        <v>12564</v>
      </c>
      <c r="F11" s="86">
        <v>25.800000000000004</v>
      </c>
      <c r="G11" s="86">
        <v>-3.398599172238137</v>
      </c>
      <c r="H11" s="239"/>
      <c r="I11" s="28">
        <v>36511</v>
      </c>
      <c r="J11" s="86">
        <v>27.000000000000004</v>
      </c>
      <c r="K11" s="85">
        <v>37944</v>
      </c>
      <c r="L11" s="86">
        <v>26.500000000000004</v>
      </c>
      <c r="M11" s="86">
        <v>-3.7766181741513805</v>
      </c>
    </row>
    <row r="12" spans="1:15" ht="13" customHeight="1" x14ac:dyDescent="0.25">
      <c r="A12" s="89" t="s">
        <v>75</v>
      </c>
      <c r="C12" s="29">
        <v>32</v>
      </c>
      <c r="D12" s="90">
        <v>0.1</v>
      </c>
      <c r="E12" s="29">
        <v>-48</v>
      </c>
      <c r="F12" s="90">
        <v>-0.1</v>
      </c>
      <c r="G12" s="90">
        <v>-166.66666666666666</v>
      </c>
      <c r="H12" s="239"/>
      <c r="I12" s="29">
        <v>796</v>
      </c>
      <c r="J12" s="90">
        <v>0.6</v>
      </c>
      <c r="K12" s="29">
        <v>1004</v>
      </c>
      <c r="L12" s="90">
        <v>0.7</v>
      </c>
      <c r="M12" s="90">
        <v>-20.717131474103589</v>
      </c>
    </row>
    <row r="13" spans="1:15" s="106" customFormat="1" ht="13" customHeight="1" x14ac:dyDescent="0.25">
      <c r="A13" s="104" t="s">
        <v>99</v>
      </c>
      <c r="B13" s="243"/>
      <c r="C13" s="92">
        <v>7119</v>
      </c>
      <c r="D13" s="93">
        <v>15.2</v>
      </c>
      <c r="E13" s="92">
        <v>7013</v>
      </c>
      <c r="F13" s="93">
        <v>14.4</v>
      </c>
      <c r="G13" s="93">
        <v>1.5114786824468762</v>
      </c>
      <c r="H13" s="234"/>
      <c r="I13" s="92">
        <v>17973</v>
      </c>
      <c r="J13" s="93">
        <v>13.3</v>
      </c>
      <c r="K13" s="92">
        <v>19041</v>
      </c>
      <c r="L13" s="93">
        <v>13.4</v>
      </c>
      <c r="M13" s="93">
        <v>-5.6089491098156641</v>
      </c>
    </row>
    <row r="14" spans="1:15" ht="13" customHeight="1" x14ac:dyDescent="0.25">
      <c r="A14" s="244" t="s">
        <v>67</v>
      </c>
      <c r="C14" s="98">
        <v>2281</v>
      </c>
      <c r="D14" s="99">
        <v>4.9000000000000004</v>
      </c>
      <c r="E14" s="98">
        <v>2255</v>
      </c>
      <c r="F14" s="99">
        <v>4.5999999999999996</v>
      </c>
      <c r="G14" s="99">
        <v>1.1529933481152943</v>
      </c>
      <c r="H14" s="239"/>
      <c r="I14" s="98">
        <v>6853</v>
      </c>
      <c r="J14" s="99">
        <v>5.0999999999999996</v>
      </c>
      <c r="K14" s="98">
        <v>6699</v>
      </c>
      <c r="L14" s="99">
        <v>4.7</v>
      </c>
      <c r="M14" s="99">
        <v>2.2988505747126409</v>
      </c>
    </row>
    <row r="15" spans="1:15" ht="13" customHeight="1" x14ac:dyDescent="0.25">
      <c r="A15" s="131" t="s">
        <v>68</v>
      </c>
      <c r="B15" s="233"/>
      <c r="C15" s="116">
        <v>674</v>
      </c>
      <c r="D15" s="118">
        <v>1.5000000000000018</v>
      </c>
      <c r="E15" s="116">
        <v>803</v>
      </c>
      <c r="F15" s="118">
        <v>1.6999999999999993</v>
      </c>
      <c r="G15" s="118">
        <v>-16.06475716064757</v>
      </c>
      <c r="H15" s="75"/>
      <c r="I15" s="116">
        <v>2537</v>
      </c>
      <c r="J15" s="118">
        <v>1.9000000000000004</v>
      </c>
      <c r="K15" s="116">
        <v>1987</v>
      </c>
      <c r="L15" s="118">
        <v>1.3999999999999995</v>
      </c>
      <c r="M15" s="118">
        <v>27.679919476597892</v>
      </c>
      <c r="O15" s="563"/>
    </row>
    <row r="16" spans="1:15" ht="13" customHeight="1" x14ac:dyDescent="0.25">
      <c r="A16" s="102" t="s">
        <v>100</v>
      </c>
      <c r="B16" s="233"/>
      <c r="C16" s="98">
        <v>10074.5</v>
      </c>
      <c r="D16" s="99">
        <v>21.6</v>
      </c>
      <c r="E16" s="98">
        <v>10069</v>
      </c>
      <c r="F16" s="99">
        <v>20.7</v>
      </c>
      <c r="G16" s="99">
        <v>5.4623100605821762E-2</v>
      </c>
      <c r="H16" s="234"/>
      <c r="I16" s="98">
        <v>27363</v>
      </c>
      <c r="J16" s="99">
        <v>20.3</v>
      </c>
      <c r="K16" s="98">
        <v>27726</v>
      </c>
      <c r="L16" s="99">
        <v>19.5</v>
      </c>
      <c r="M16" s="99">
        <v>-1.309240424150615</v>
      </c>
    </row>
    <row r="17" spans="1:13" s="626" customFormat="1" ht="13" customHeight="1" thickBot="1" x14ac:dyDescent="0.3">
      <c r="A17" s="245" t="s">
        <v>70</v>
      </c>
      <c r="B17" s="246"/>
      <c r="C17" s="556">
        <v>2397.3435806166958</v>
      </c>
      <c r="D17" s="247"/>
      <c r="E17" s="480">
        <v>2772</v>
      </c>
      <c r="F17" s="157"/>
      <c r="G17" s="157">
        <v>-13.515743844996543</v>
      </c>
      <c r="H17" s="248"/>
      <c r="I17" s="556">
        <v>6261.799478311983</v>
      </c>
      <c r="J17" s="157"/>
      <c r="K17" s="480">
        <v>6681</v>
      </c>
      <c r="L17" s="157"/>
      <c r="M17" s="157">
        <v>-6.2745176124534785</v>
      </c>
    </row>
    <row r="18" spans="1:13" ht="11.15" customHeight="1" x14ac:dyDescent="0.25">
      <c r="A18" s="47"/>
      <c r="C18" s="478"/>
      <c r="D18" s="86"/>
      <c r="E18" s="478"/>
      <c r="F18" s="86"/>
      <c r="G18" s="86"/>
      <c r="H18" s="249"/>
      <c r="I18" s="85"/>
      <c r="J18" s="86"/>
      <c r="K18" s="85"/>
      <c r="L18" s="86"/>
      <c r="M18" s="86"/>
    </row>
    <row r="19" spans="1:13" ht="15" customHeight="1" x14ac:dyDescent="0.25">
      <c r="A19" s="251" t="s">
        <v>101</v>
      </c>
      <c r="B19" s="252"/>
      <c r="C19" s="85"/>
      <c r="D19" s="86"/>
      <c r="E19" s="85"/>
      <c r="F19" s="86"/>
      <c r="G19" s="86"/>
      <c r="H19" s="253"/>
      <c r="I19" s="85"/>
      <c r="J19" s="86"/>
      <c r="K19" s="85"/>
      <c r="L19" s="86"/>
      <c r="M19" s="86"/>
    </row>
    <row r="20" spans="1:13" ht="13" customHeight="1" x14ac:dyDescent="0.25">
      <c r="A20" s="255" t="s">
        <v>102</v>
      </c>
      <c r="B20" s="233"/>
      <c r="C20" s="256"/>
      <c r="D20" s="256"/>
      <c r="E20" s="256"/>
      <c r="F20" s="256"/>
      <c r="G20" s="256"/>
      <c r="H20" s="253"/>
      <c r="I20" s="256"/>
      <c r="J20" s="256"/>
      <c r="K20" s="256"/>
      <c r="L20" s="256"/>
      <c r="M20" s="256"/>
    </row>
    <row r="21" spans="1:13" ht="13" customHeight="1" x14ac:dyDescent="0.25">
      <c r="A21" s="161" t="s">
        <v>103</v>
      </c>
      <c r="B21" s="106"/>
      <c r="C21" s="257">
        <v>498.66</v>
      </c>
      <c r="D21" s="101">
        <v>61.72</v>
      </c>
      <c r="E21" s="257">
        <v>535.71668459116995</v>
      </c>
      <c r="F21" s="101">
        <v>63.61</v>
      </c>
      <c r="G21" s="101">
        <v>-6.9172168157222158</v>
      </c>
      <c r="H21" s="101"/>
      <c r="I21" s="257">
        <v>1496.65</v>
      </c>
      <c r="J21" s="101">
        <v>62.83</v>
      </c>
      <c r="K21" s="257">
        <v>1568.3996677709031</v>
      </c>
      <c r="L21" s="101">
        <v>63.26</v>
      </c>
      <c r="M21" s="101">
        <v>-4.5747056216147719</v>
      </c>
    </row>
    <row r="22" spans="1:13" ht="13" customHeight="1" x14ac:dyDescent="0.25">
      <c r="A22" s="258" t="s">
        <v>104</v>
      </c>
      <c r="B22" s="259"/>
      <c r="C22" s="260">
        <v>101.27</v>
      </c>
      <c r="D22" s="99">
        <v>12.53</v>
      </c>
      <c r="E22" s="260">
        <v>111.19598453630502</v>
      </c>
      <c r="F22" s="99">
        <v>13.2</v>
      </c>
      <c r="G22" s="99">
        <v>-8.9265674274993536</v>
      </c>
      <c r="H22" s="101"/>
      <c r="I22" s="260">
        <v>298</v>
      </c>
      <c r="J22" s="99">
        <v>12.51</v>
      </c>
      <c r="K22" s="260">
        <v>319.97627118306178</v>
      </c>
      <c r="L22" s="99">
        <v>12.91</v>
      </c>
      <c r="M22" s="99">
        <v>-6.8680940314130083</v>
      </c>
    </row>
    <row r="23" spans="1:13" ht="13" customHeight="1" x14ac:dyDescent="0.25">
      <c r="A23" s="261" t="s">
        <v>105</v>
      </c>
      <c r="B23" s="259"/>
      <c r="C23" s="257">
        <v>208</v>
      </c>
      <c r="D23" s="101">
        <v>25.74</v>
      </c>
      <c r="E23" s="257">
        <v>195.21967628700003</v>
      </c>
      <c r="F23" s="101">
        <v>23.18</v>
      </c>
      <c r="G23" s="101">
        <v>6.5466370788419548</v>
      </c>
      <c r="H23" s="101"/>
      <c r="I23" s="257">
        <v>587.5</v>
      </c>
      <c r="J23" s="101">
        <v>24.66</v>
      </c>
      <c r="K23" s="257">
        <v>590.90781351699991</v>
      </c>
      <c r="L23" s="101">
        <v>23.83</v>
      </c>
      <c r="M23" s="101">
        <v>-0.57670814957024863</v>
      </c>
    </row>
    <row r="24" spans="1:13" ht="13" customHeight="1" thickBot="1" x14ac:dyDescent="0.3">
      <c r="A24" s="476" t="s">
        <v>106</v>
      </c>
      <c r="B24" s="262"/>
      <c r="C24" s="352">
        <v>807.93000000000006</v>
      </c>
      <c r="D24" s="134">
        <v>99.99</v>
      </c>
      <c r="E24" s="352">
        <v>842.13234541447491</v>
      </c>
      <c r="F24" s="134">
        <v>99.990000000000009</v>
      </c>
      <c r="G24" s="134">
        <v>-4.0613979026825504</v>
      </c>
      <c r="H24" s="101"/>
      <c r="I24" s="352">
        <v>2382.15</v>
      </c>
      <c r="J24" s="134">
        <v>100</v>
      </c>
      <c r="K24" s="352">
        <v>2479.2837524709648</v>
      </c>
      <c r="L24" s="134">
        <v>100</v>
      </c>
      <c r="M24" s="134">
        <v>-3.9178150695400205</v>
      </c>
    </row>
    <row r="25" spans="1:13" x14ac:dyDescent="0.25">
      <c r="A25" s="106"/>
      <c r="B25" s="263"/>
      <c r="C25" s="257"/>
      <c r="D25" s="264"/>
      <c r="E25" s="257"/>
      <c r="F25" s="264"/>
      <c r="G25" s="101"/>
      <c r="H25" s="101"/>
      <c r="I25" s="265"/>
      <c r="J25" s="266"/>
      <c r="K25" s="265"/>
      <c r="L25" s="266"/>
      <c r="M25" s="86"/>
    </row>
    <row r="26" spans="1:13" ht="11.15" customHeight="1" x14ac:dyDescent="0.25">
      <c r="A26" s="611"/>
      <c r="B26" s="611"/>
      <c r="C26" s="611"/>
      <c r="D26" s="611"/>
      <c r="E26" s="611"/>
      <c r="F26" s="611"/>
      <c r="G26" s="611"/>
      <c r="H26" s="611"/>
      <c r="I26" s="611"/>
      <c r="J26" s="611"/>
      <c r="K26" s="611"/>
      <c r="L26" s="611"/>
      <c r="M26" s="611"/>
    </row>
  </sheetData>
  <mergeCells count="6">
    <mergeCell ref="A26:M26"/>
    <mergeCell ref="A1:M1"/>
    <mergeCell ref="A2:M2"/>
    <mergeCell ref="A3:M3"/>
    <mergeCell ref="C5:G5"/>
    <mergeCell ref="I5:M5"/>
  </mergeCells>
  <pageMargins left="0.19685039370078741" right="0.31496062992125984" top="0.78740157480314965" bottom="0.23622047244094491" header="0" footer="0"/>
  <pageSetup scale="82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5122" r:id="rId5">
          <objectPr defaultSize="0" autoPict="0" r:id="rId6">
            <anchor moveWithCells="1" sizeWithCells="1">
              <from>
                <xdr:col>4</xdr:col>
                <xdr:colOff>0</xdr:colOff>
                <xdr:row>25</xdr:row>
                <xdr:rowOff>0</xdr:rowOff>
              </from>
              <to>
                <xdr:col>4</xdr:col>
                <xdr:colOff>0</xdr:colOff>
                <xdr:row>25</xdr:row>
                <xdr:rowOff>50800</xdr:rowOff>
              </to>
            </anchor>
          </objectPr>
        </oleObject>
      </mc:Choice>
      <mc:Fallback>
        <oleObject progId="Word.Picture.8" shapeId="5122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 Consolidado Balance</vt:lpstr>
      <vt:lpstr>Q Ajustes</vt:lpstr>
      <vt:lpstr>YTD Ajustes</vt:lpstr>
      <vt:lpstr>Orgánico</vt:lpstr>
      <vt:lpstr>Consolidado Resultados</vt:lpstr>
      <vt:lpstr>FEMCO Proximidad</vt:lpstr>
      <vt:lpstr>FEMCO Salud</vt:lpstr>
      <vt:lpstr>FEMCO Combustibles</vt:lpstr>
      <vt:lpstr>Coca-Cola FEMSA</vt:lpstr>
      <vt:lpstr>Otros indicadores</vt:lpstr>
      <vt:lpstr>' Consolidado Balance'!Print_Area</vt:lpstr>
      <vt:lpstr>'Coca-Cola FEMSA'!Print_Area</vt:lpstr>
      <vt:lpstr>'Consolidado Resultados'!Print_Area</vt:lpstr>
      <vt:lpstr>'FEMCO Combustibles'!Print_Area</vt:lpstr>
      <vt:lpstr>'FEMCO Proximidad'!Print_Area</vt:lpstr>
      <vt:lpstr>'FEMCO Salud'!Print_Area</vt:lpstr>
      <vt:lpstr>Orgánico!Print_Area</vt:lpstr>
      <vt:lpstr>'Otros indicadores'!Print_Area</vt:lpstr>
      <vt:lpstr>'Q Ajustes'!Print_Area</vt:lpstr>
      <vt:lpstr>'YTD Ajustes'!Print_Area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Valenzuela Montes Ivonne</dc:creator>
  <cp:lastModifiedBy>Manero Martínez Jose Enrique</cp:lastModifiedBy>
  <cp:lastPrinted>2019-02-25T22:28:48Z</cp:lastPrinted>
  <dcterms:created xsi:type="dcterms:W3CDTF">2018-07-21T01:46:58Z</dcterms:created>
  <dcterms:modified xsi:type="dcterms:W3CDTF">2020-10-28T16:57:38Z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