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ustomProperty2.bin" ContentType="application/vnd.openxmlformats-officedocument.spreadsheetml.customProperty"/>
  <Override PartName="/xl/drawings/drawing5.xml" ContentType="application/vnd.openxmlformats-officedocument.drawing+xml"/>
  <Override PartName="/xl/customProperty3.bin" ContentType="application/vnd.openxmlformats-officedocument.spreadsheetml.customProperty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ustomProperty4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ustomProperty5.bin" ContentType="application/vnd.openxmlformats-officedocument.spreadsheetml.customProperty"/>
  <Override PartName="/xl/drawings/drawing11.xml" ContentType="application/vnd.openxmlformats-officedocument.drawing+xml"/>
  <Override PartName="/xl/embeddings/oleObject6.bin" ContentType="application/vnd.openxmlformats-officedocument.oleObject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Z:\Trimestres FEMSA\2021\04 abril\Versiones Finales\"/>
    </mc:Choice>
  </mc:AlternateContent>
  <xr:revisionPtr revIDLastSave="0" documentId="13_ncr:1_{D9D6AE11-D9CA-4DE7-923F-BD46A96C5145}" xr6:coauthVersionLast="46" xr6:coauthVersionMax="46" xr10:uidLastSave="{00000000-0000-0000-0000-000000000000}"/>
  <bookViews>
    <workbookView xWindow="-110" yWindow="-110" windowWidth="19420" windowHeight="10420" tabRatio="890" firstSheet="5" activeTab="9" xr2:uid="{00000000-000D-0000-FFFF-FFFF00000000}"/>
  </bookViews>
  <sheets>
    <sheet name=" Consolidado Balance" sheetId="17" r:id="rId1"/>
    <sheet name="Q Ajustes" sheetId="13" state="hidden" r:id="rId2"/>
    <sheet name="YTD Ajustes" sheetId="3" state="hidden" r:id="rId3"/>
    <sheet name="Orgánico" sheetId="4" state="hidden" r:id="rId4"/>
    <sheet name="Consolidado Resultados" sheetId="14" r:id="rId5"/>
    <sheet name="FEMSA Comercio - Div Proximidad" sheetId="16" r:id="rId6"/>
    <sheet name="FEMSA Comercio - Division Salud" sheetId="11" r:id="rId7"/>
    <sheet name="FEMCO Combustibles" sheetId="12" state="hidden" r:id="rId8"/>
    <sheet name="FEMSA Comercio - Div. Combust." sheetId="21" r:id="rId9"/>
    <sheet name="Logística &amp; Distribución" sheetId="20" r:id="rId10"/>
    <sheet name="Coca-Cola FEMSA" sheetId="5" r:id="rId11"/>
    <sheet name="Otros indicadores" sheetId="8" r:id="rId12"/>
  </sheets>
  <definedNames>
    <definedName name="ebitdaprom" localSheetId="10">#REF!,#REF!,#REF!,#REF!,#REF!,#REF!</definedName>
    <definedName name="ebitdaprom" localSheetId="7">#REF!,#REF!,#REF!,#REF!,#REF!,#REF!</definedName>
    <definedName name="ebitdaprom" localSheetId="5">#REF!,#REF!,#REF!,#REF!,#REF!,#REF!</definedName>
    <definedName name="ebitdaprom" localSheetId="8">#REF!,#REF!,#REF!,#REF!,#REF!,#REF!</definedName>
    <definedName name="ebitdaprom" localSheetId="6">#REF!,#REF!,#REF!,#REF!,#REF!,#REF!</definedName>
    <definedName name="ebitdaprom" localSheetId="9">#REF!,#REF!,#REF!,#REF!,#REF!,#REF!</definedName>
    <definedName name="ebitdaprom" localSheetId="3">#REF!,#REF!,#REF!,#REF!,#REF!,#REF!</definedName>
    <definedName name="ebitdaprom" localSheetId="11">#REF!,#REF!,#REF!,#REF!,#REF!,#REF!</definedName>
    <definedName name="ebitdaprom" localSheetId="2">#REF!,#REF!,#REF!,#REF!,#REF!,#REF!</definedName>
    <definedName name="_xlnm.Print_Area" localSheetId="0">' Consolidado Balance'!$A$1:$H$57</definedName>
    <definedName name="_xlnm.Print_Area" localSheetId="10">'Coca-Cola FEMSA'!$A$1:$G$26</definedName>
    <definedName name="_xlnm.Print_Area" localSheetId="4">'Consolidado Resultados'!$A$1:$H$41</definedName>
    <definedName name="_xlnm.Print_Area" localSheetId="7">'FEMCO Combustibles'!$A$1:$M$33</definedName>
    <definedName name="_xlnm.Print_Area" localSheetId="5">'FEMSA Comercio - Div Proximidad'!$A$1:$G$35</definedName>
    <definedName name="_xlnm.Print_Area" localSheetId="8">'FEMSA Comercio - Div. Combust.'!$A$1:$M$35</definedName>
    <definedName name="_xlnm.Print_Area" localSheetId="6">'FEMSA Comercio - Division Salud'!$A$1:$G$33</definedName>
    <definedName name="_xlnm.Print_Area" localSheetId="9">'Logística &amp; Distribución'!$A$1:$D$18</definedName>
    <definedName name="_xlnm.Print_Area" localSheetId="3">Orgánico!$A$1:$N$12</definedName>
    <definedName name="_xlnm.Print_Area" localSheetId="11">'Otros indicadores'!$A$1:$J$14</definedName>
    <definedName name="_xlnm.Print_Area" localSheetId="1">'Q Ajustes'!$A$1:$F$59</definedName>
    <definedName name="_xlnm.Print_Area" localSheetId="2">'YTD Ajustes'!$A$1:$F$59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2" l="1"/>
  <c r="K6" i="12" l="1"/>
  <c r="I6" i="12"/>
  <c r="E6" i="12"/>
  <c r="C6" i="12"/>
  <c r="D57" i="3"/>
  <c r="D24" i="17" l="1"/>
  <c r="G22" i="12" l="1"/>
  <c r="D21" i="3" l="1"/>
  <c r="D25" i="3" s="1"/>
  <c r="D29" i="3" l="1"/>
  <c r="D31" i="3" s="1"/>
  <c r="D32" i="3" s="1"/>
  <c r="K19" i="4" l="1"/>
  <c r="K16" i="4"/>
  <c r="K13" i="4"/>
  <c r="E13" i="4"/>
  <c r="K20" i="4" l="1"/>
  <c r="K17" i="4"/>
  <c r="K14" i="4"/>
  <c r="E19" i="4" l="1"/>
  <c r="E16" i="4"/>
  <c r="E20" i="4" l="1"/>
  <c r="E14" i="4"/>
  <c r="E17" i="4"/>
  <c r="M29" i="12" l="1"/>
  <c r="G29" i="12"/>
  <c r="M20" i="12"/>
  <c r="D52" i="3" l="1"/>
  <c r="E58" i="3"/>
  <c r="E52" i="3"/>
  <c r="C52" i="3"/>
  <c r="E30" i="3"/>
  <c r="E58" i="13"/>
  <c r="E52" i="13"/>
  <c r="C52" i="13"/>
  <c r="E30" i="13"/>
  <c r="D52" i="17" l="1"/>
  <c r="E52" i="17" s="1"/>
  <c r="F52" i="17" s="1"/>
  <c r="G52" i="17" s="1"/>
  <c r="M17" i="12" l="1"/>
  <c r="G17" i="12"/>
  <c r="M31" i="12"/>
  <c r="M26" i="12"/>
  <c r="G31" i="12"/>
  <c r="M30" i="12"/>
  <c r="G26" i="12"/>
  <c r="G30" i="12"/>
  <c r="G24" i="12" l="1"/>
  <c r="G23" i="12" l="1"/>
  <c r="C1" i="4" l="1"/>
  <c r="C5" i="12"/>
  <c r="F14" i="17" l="1"/>
  <c r="F27" i="17"/>
  <c r="F23" i="17"/>
  <c r="F7" i="17" l="1"/>
  <c r="F20" i="17"/>
  <c r="F6" i="17" l="1"/>
  <c r="G6" i="17"/>
  <c r="F22" i="17"/>
  <c r="F28" i="17"/>
  <c r="F21" i="17"/>
  <c r="F12" i="17"/>
  <c r="F15" i="17"/>
  <c r="F26" i="17" l="1"/>
  <c r="F13" i="17" l="1"/>
  <c r="F8" i="17"/>
  <c r="F9" i="17" l="1"/>
  <c r="F24" i="17" l="1"/>
  <c r="F25" i="17"/>
  <c r="D10" i="17" l="1"/>
  <c r="F10" i="17" s="1"/>
  <c r="F11" i="17"/>
  <c r="D29" i="17" l="1"/>
  <c r="F30" i="17"/>
  <c r="F29" i="17" l="1"/>
  <c r="D16" i="17" l="1"/>
  <c r="F16" i="17" s="1"/>
  <c r="D32" i="17"/>
  <c r="D31" i="17" s="1"/>
  <c r="F17" i="17"/>
  <c r="F31" i="17" l="1"/>
  <c r="F32" i="17"/>
  <c r="I32" i="4" l="1"/>
  <c r="C32" i="4"/>
  <c r="E32" i="4" l="1"/>
  <c r="J32" i="4"/>
  <c r="D32" i="4"/>
  <c r="K32" i="4"/>
  <c r="F7" i="12" l="1"/>
  <c r="J7" i="12"/>
  <c r="L12" i="12" l="1"/>
  <c r="L14" i="12"/>
  <c r="L10" i="12"/>
  <c r="F12" i="12"/>
  <c r="F14" i="12"/>
  <c r="M7" i="12"/>
  <c r="L7" i="12"/>
  <c r="M14" i="12"/>
  <c r="J14" i="12"/>
  <c r="J12" i="12"/>
  <c r="M12" i="12"/>
  <c r="G7" i="12"/>
  <c r="D7" i="12"/>
  <c r="D12" i="12"/>
  <c r="G12" i="12"/>
  <c r="M10" i="12" l="1"/>
  <c r="D14" i="12"/>
  <c r="F10" i="12"/>
  <c r="G10" i="12"/>
  <c r="G14" i="12"/>
  <c r="D10" i="12"/>
  <c r="J10" i="12"/>
  <c r="L9" i="12"/>
  <c r="L8" i="12" s="1"/>
  <c r="K8" i="12"/>
  <c r="J9" i="12"/>
  <c r="J8" i="12" s="1"/>
  <c r="M9" i="12"/>
  <c r="I8" i="12"/>
  <c r="C8" i="12"/>
  <c r="D9" i="12"/>
  <c r="D8" i="12" s="1"/>
  <c r="J16" i="12"/>
  <c r="D16" i="12"/>
  <c r="G9" i="12" l="1"/>
  <c r="M8" i="12"/>
  <c r="F9" i="12"/>
  <c r="F8" i="12" s="1"/>
  <c r="E8" i="12"/>
  <c r="J13" i="12"/>
  <c r="I11" i="12"/>
  <c r="I15" i="12"/>
  <c r="C11" i="12"/>
  <c r="D13" i="12"/>
  <c r="C15" i="12"/>
  <c r="G8" i="12" l="1"/>
  <c r="D11" i="12"/>
  <c r="J11" i="12"/>
  <c r="J15" i="12"/>
  <c r="D15" i="12"/>
  <c r="L13" i="12" l="1"/>
  <c r="K11" i="12"/>
  <c r="M13" i="12"/>
  <c r="K15" i="12"/>
  <c r="L16" i="12"/>
  <c r="M16" i="12"/>
  <c r="F13" i="12"/>
  <c r="E11" i="12"/>
  <c r="G13" i="12"/>
  <c r="F16" i="12"/>
  <c r="E15" i="12"/>
  <c r="G16" i="12"/>
  <c r="G15" i="12" l="1"/>
  <c r="M15" i="12"/>
  <c r="M11" i="12"/>
  <c r="G11" i="12"/>
  <c r="L11" i="12"/>
  <c r="F11" i="12"/>
  <c r="L15" i="12"/>
  <c r="F15" i="12"/>
  <c r="E9" i="13" l="1"/>
  <c r="E9" i="3" l="1"/>
  <c r="I13" i="4" l="1"/>
  <c r="C13" i="4"/>
  <c r="G13" i="4" l="1"/>
  <c r="C14" i="4"/>
  <c r="G14" i="4" s="1"/>
  <c r="M13" i="4"/>
  <c r="I14" i="4"/>
  <c r="M14" i="4" s="1"/>
  <c r="E24" i="3" l="1"/>
  <c r="E14" i="3"/>
  <c r="E13" i="13"/>
  <c r="E13" i="3"/>
  <c r="E20" i="3"/>
  <c r="E23" i="13"/>
  <c r="E33" i="13"/>
  <c r="E55" i="3"/>
  <c r="E24" i="13"/>
  <c r="E22" i="3"/>
  <c r="E12" i="13"/>
  <c r="E28" i="3"/>
  <c r="E33" i="3"/>
  <c r="E20" i="13"/>
  <c r="E23" i="3"/>
  <c r="E14" i="13"/>
  <c r="E28" i="13"/>
  <c r="E12" i="3"/>
  <c r="E22" i="13"/>
  <c r="E18" i="3"/>
  <c r="F28" i="13" l="1"/>
  <c r="E19" i="3"/>
  <c r="C21" i="3"/>
  <c r="E57" i="13"/>
  <c r="F28" i="3"/>
  <c r="C16" i="13"/>
  <c r="E16" i="13" s="1"/>
  <c r="E15" i="13"/>
  <c r="E57" i="3"/>
  <c r="E55" i="13"/>
  <c r="C16" i="3"/>
  <c r="E16" i="3" s="1"/>
  <c r="E15" i="3"/>
  <c r="E10" i="3"/>
  <c r="C11" i="3"/>
  <c r="E27" i="3"/>
  <c r="C21" i="13"/>
  <c r="C25" i="13" s="1"/>
  <c r="E25" i="13" s="1"/>
  <c r="E19" i="13"/>
  <c r="E10" i="13"/>
  <c r="C11" i="13"/>
  <c r="C17" i="13" s="1"/>
  <c r="E18" i="13"/>
  <c r="F18" i="3" l="1"/>
  <c r="E11" i="3"/>
  <c r="C17" i="3"/>
  <c r="E27" i="13"/>
  <c r="C54" i="13"/>
  <c r="E54" i="13" s="1"/>
  <c r="E11" i="13"/>
  <c r="F18" i="13"/>
  <c r="E21" i="13"/>
  <c r="C19" i="4"/>
  <c r="E21" i="3"/>
  <c r="C25" i="3"/>
  <c r="E25" i="3" s="1"/>
  <c r="I19" i="4"/>
  <c r="C56" i="13" l="1"/>
  <c r="E56" i="13" s="1"/>
  <c r="C20" i="4"/>
  <c r="G20" i="4" s="1"/>
  <c r="G19" i="4"/>
  <c r="E17" i="3"/>
  <c r="C54" i="3"/>
  <c r="C26" i="3"/>
  <c r="M19" i="4"/>
  <c r="I20" i="4"/>
  <c r="M20" i="4" s="1"/>
  <c r="C26" i="13"/>
  <c r="E17" i="13"/>
  <c r="E26" i="13" l="1"/>
  <c r="C29" i="3"/>
  <c r="E26" i="3"/>
  <c r="C34" i="3"/>
  <c r="E54" i="3"/>
  <c r="C56" i="3"/>
  <c r="E56" i="3" s="1"/>
  <c r="C29" i="13"/>
  <c r="C31" i="13" s="1"/>
  <c r="C32" i="13" s="1"/>
  <c r="E32" i="13" s="1"/>
  <c r="C34" i="13"/>
  <c r="C31" i="3" l="1"/>
  <c r="C32" i="3" s="1"/>
  <c r="E32" i="3" s="1"/>
  <c r="E29" i="3"/>
  <c r="F26" i="3"/>
  <c r="F26" i="13"/>
  <c r="E29" i="13"/>
  <c r="I16" i="4"/>
  <c r="M16" i="4" l="1"/>
  <c r="I17" i="4"/>
  <c r="M17" i="4" s="1"/>
  <c r="C16" i="4"/>
  <c r="E31" i="13"/>
  <c r="E31" i="3"/>
  <c r="G16" i="4" l="1"/>
  <c r="C17" i="4"/>
  <c r="G17" i="4" s="1"/>
</calcChain>
</file>

<file path=xl/sharedStrings.xml><?xml version="1.0" encoding="utf-8"?>
<sst xmlns="http://schemas.openxmlformats.org/spreadsheetml/2006/main" count="388" uniqueCount="195">
  <si>
    <t>FEMSA</t>
  </si>
  <si>
    <t>Balance General Consolidado</t>
  </si>
  <si>
    <t>Millones de pesos</t>
  </si>
  <si>
    <t>ACTIVOS</t>
  </si>
  <si>
    <t>% Inc.</t>
  </si>
  <si>
    <t>Efectivo y valores de realización inmediata</t>
  </si>
  <si>
    <t>Inversiones</t>
  </si>
  <si>
    <t>Cuentas por cobrar</t>
  </si>
  <si>
    <t>Inventarios</t>
  </si>
  <si>
    <t>Otros activos circulantes</t>
  </si>
  <si>
    <t>Total activo circulante</t>
  </si>
  <si>
    <t xml:space="preserve">Inversión en acciones </t>
  </si>
  <si>
    <t>Propiedad, planta y equipo, neto</t>
  </si>
  <si>
    <r>
      <t>Activos intangibles</t>
    </r>
    <r>
      <rPr>
        <vertAlign val="superscript"/>
        <sz val="8"/>
        <color indexed="8"/>
        <rFont val="Calibri"/>
        <family val="2"/>
        <scheme val="minor"/>
      </rPr>
      <t>(1)</t>
    </r>
  </si>
  <si>
    <t>Otros activos</t>
  </si>
  <si>
    <t>TOTAL ACTIVOS</t>
  </si>
  <si>
    <t>PASIVOS Y CAPITAL CONTABLE</t>
  </si>
  <si>
    <t>Préstamos bancarios C.P.</t>
  </si>
  <si>
    <t>Intereses por pagar</t>
  </si>
  <si>
    <t>Pasivo de operación</t>
  </si>
  <si>
    <t>Total pasivo circulante</t>
  </si>
  <si>
    <r>
      <t>Deuda a largo plazo</t>
    </r>
    <r>
      <rPr>
        <vertAlign val="superscript"/>
        <sz val="8"/>
        <color indexed="8"/>
        <rFont val="Calibri"/>
        <family val="2"/>
        <scheme val="minor"/>
      </rPr>
      <t>(2)</t>
    </r>
  </si>
  <si>
    <t xml:space="preserve">Obligaciones laborales </t>
  </si>
  <si>
    <t>Otros pasivos</t>
  </si>
  <si>
    <t>Total pasivos</t>
  </si>
  <si>
    <t>Total capital contable</t>
  </si>
  <si>
    <t>TOTAL PASIVO Y CAPITAL CONTABLE</t>
  </si>
  <si>
    <t>% del Total</t>
  </si>
  <si>
    <t>Tasa Promedio</t>
  </si>
  <si>
    <t>Contratado en:</t>
  </si>
  <si>
    <t>Pesos mexicanos</t>
  </si>
  <si>
    <t>Dólares</t>
  </si>
  <si>
    <t>Euros</t>
  </si>
  <si>
    <t>Pesos Colombianos</t>
  </si>
  <si>
    <t>Pesos Argentinos</t>
  </si>
  <si>
    <t xml:space="preserve">Reales </t>
  </si>
  <si>
    <t>Pesos Chilenos</t>
  </si>
  <si>
    <t>Deuda total</t>
  </si>
  <si>
    <t>VENCIMIENTOS DE LA DEUDA</t>
  </si>
  <si>
    <t>% de la Deuda total</t>
  </si>
  <si>
    <t>Estado de Resultados Consolidado</t>
  </si>
  <si>
    <t>Millones de Pesos</t>
  </si>
  <si>
    <t>% Integral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</si>
  <si>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</si>
  <si>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Ingresos totales</t>
  </si>
  <si>
    <t>Costo de ventas</t>
  </si>
  <si>
    <t>Utilidad bruta</t>
  </si>
  <si>
    <t>Gastos de administración</t>
  </si>
  <si>
    <t>Gastos de venta</t>
  </si>
  <si>
    <t>Método de participación operativo Ganancia (Pérdida)</t>
  </si>
  <si>
    <t>Otros gastos (productos) operativos</t>
  </si>
  <si>
    <r>
      <t xml:space="preserve">Otros gastos (productos) operativos, neto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</si>
  <si>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(2)</t>
    </r>
  </si>
  <si>
    <t xml:space="preserve">Otros gastos (productos) no operativos </t>
  </si>
  <si>
    <t>Gasto financiero</t>
  </si>
  <si>
    <t>Producto financiero</t>
  </si>
  <si>
    <t>Gasto financiero, neto</t>
  </si>
  <si>
    <t>Pérdida / (Ganancia) por fluctuación cambiaria</t>
  </si>
  <si>
    <t>Otros gastos (productos) financieros, neto</t>
  </si>
  <si>
    <t>Gastos de Financiamiento, neto</t>
  </si>
  <si>
    <t>ISR</t>
  </si>
  <si>
    <r>
      <t xml:space="preserve">Participación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</si>
  <si>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>Utilidad neta consolidada</t>
  </si>
  <si>
    <t>Participación controladora</t>
  </si>
  <si>
    <t>Participación no controladora</t>
  </si>
  <si>
    <t>Flujo Bruto de Operación y CAPEX</t>
  </si>
  <si>
    <t>Utilidad de operación</t>
  </si>
  <si>
    <t>Depreciación</t>
  </si>
  <si>
    <t>Amortización y otras partidas virtuales</t>
  </si>
  <si>
    <t>Flujo Bruto de Operación</t>
  </si>
  <si>
    <t>Inversión en activo fijo</t>
  </si>
  <si>
    <r>
      <rPr>
        <vertAlign val="superscript"/>
        <sz val="7"/>
        <color indexed="8"/>
        <rFont val="Calibri"/>
        <family val="2"/>
        <scheme val="minor"/>
      </rPr>
      <t>(2)</t>
    </r>
    <r>
      <rPr>
        <sz val="7"/>
        <color indexed="8"/>
        <rFont val="Calibri"/>
        <family val="2"/>
        <scheme val="minor"/>
      </rPr>
      <t xml:space="preserve"> Utilidad de operación = Utilidad bruta - Gastos de administración y venta  - Otros gastos (Productos) operativos, neto.</t>
    </r>
  </si>
  <si>
    <t>Millions of Pesos</t>
  </si>
  <si>
    <t>Ajustes</t>
  </si>
  <si>
    <t>Ingresos Totales</t>
  </si>
  <si>
    <t>Otros gastos (productos) operativos, neto</t>
  </si>
  <si>
    <t xml:space="preserve">      Gasto financiero</t>
  </si>
  <si>
    <t xml:space="preserve">      Producto financiero</t>
  </si>
  <si>
    <t xml:space="preserve">  Gasto financiero, neto</t>
  </si>
  <si>
    <t xml:space="preserve">  (Ganancia) Pérdida por fluctuación cambiaria</t>
  </si>
  <si>
    <t xml:space="preserve">  (Ganancia) / Pérdida por posición monetaria</t>
  </si>
  <si>
    <r>
      <t xml:space="preserve">  (Ganancia) / Pérdida en instrumentos financieros derivados</t>
    </r>
    <r>
      <rPr>
        <vertAlign val="superscript"/>
        <sz val="11"/>
        <color indexed="8"/>
        <rFont val="Arial Narrow"/>
        <family val="2"/>
      </rPr>
      <t>(3)</t>
    </r>
  </si>
  <si>
    <t>Resultado integral de financiamiento</t>
  </si>
  <si>
    <t xml:space="preserve">Utilidad neta antes de impuesto a la utilidad </t>
  </si>
  <si>
    <t>Participación en los resultados de Heineken</t>
  </si>
  <si>
    <t>FLUJO BRUTO OPERACIÓN y CAPEX</t>
  </si>
  <si>
    <t>Indicador de operación FEMSA</t>
  </si>
  <si>
    <t>Ingresos Totales FEMSA</t>
  </si>
  <si>
    <t>Ingresos Totales Organicos FEMSA</t>
  </si>
  <si>
    <t>Utilidad de operación FEMSA</t>
  </si>
  <si>
    <t>Utilidad de operación Organica FEMSA</t>
  </si>
  <si>
    <t>Flujo Bruto de Operación FEMSA</t>
  </si>
  <si>
    <t>Flujo Bruto de Operación Organico FEMSA</t>
  </si>
  <si>
    <t>VENTAS</t>
  </si>
  <si>
    <t>UT. OP</t>
  </si>
  <si>
    <t>EBITDA</t>
  </si>
  <si>
    <t>Coca-Cola FEMSA</t>
  </si>
  <si>
    <t>Resultados de Operación</t>
  </si>
  <si>
    <t>Acumulado a:</t>
  </si>
  <si>
    <t xml:space="preserve">Utilidad de operación </t>
  </si>
  <si>
    <t>Volumen de ventas</t>
  </si>
  <si>
    <t>(Millones de cajas unidad)</t>
  </si>
  <si>
    <t>México y Centro América</t>
  </si>
  <si>
    <t>Sudamérica</t>
  </si>
  <si>
    <t>Brasil</t>
  </si>
  <si>
    <t xml:space="preserve">Total </t>
  </si>
  <si>
    <t>México</t>
  </si>
  <si>
    <t>Colombia</t>
  </si>
  <si>
    <t>Argentina</t>
  </si>
  <si>
    <t>Información Macroeconómica</t>
  </si>
  <si>
    <t>Inflación</t>
  </si>
  <si>
    <t>Tipo de Cambio al Final del Período</t>
  </si>
  <si>
    <t>Por USD</t>
  </si>
  <si>
    <t>Por Peso</t>
  </si>
  <si>
    <t>Chile</t>
  </si>
  <si>
    <t xml:space="preserve">Zona Euro 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</si>
  <si>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12M = últimos doce meses. </t>
    </r>
  </si>
  <si>
    <t>Información de Tiendas OXXO</t>
  </si>
  <si>
    <t>Tiendas totales</t>
  </si>
  <si>
    <t>Acumulado en el año</t>
  </si>
  <si>
    <t>Últimos 12 meses</t>
  </si>
  <si>
    <r>
      <t xml:space="preserve">Mismas tiendas: </t>
    </r>
    <r>
      <rPr>
        <vertAlign val="superscript"/>
        <sz val="8"/>
        <color indexed="8"/>
        <rFont val="Calibri"/>
        <family val="2"/>
        <scheme val="minor"/>
      </rPr>
      <t>(1)</t>
    </r>
  </si>
  <si>
    <t>Ventas (miles de pesos)</t>
  </si>
  <si>
    <t>Tráfico (miles de transacciones)</t>
  </si>
  <si>
    <t>Ticket (pesos)</t>
  </si>
  <si>
    <r>
      <t>(1)</t>
    </r>
    <r>
      <rPr>
        <sz val="7"/>
        <rFont val="Calibri"/>
        <family val="2"/>
        <scheme val="minor"/>
      </rPr>
      <t xml:space="preserve"> Información promedio mensual por tienda, considerando las mismas tiendas con más de doce meses de operación. Incluye servicios y corresponsalías.</t>
    </r>
  </si>
  <si>
    <r>
      <t>FEMSA Comercio - División Salud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</si>
  <si>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Información de Tiendas</t>
  </si>
  <si>
    <t>FEMSA Comercio - División Combustibles</t>
  </si>
  <si>
    <t>Información de Estaciones de Servicio de OXXO GAS</t>
  </si>
  <si>
    <t>Estaciones totales</t>
  </si>
  <si>
    <t xml:space="preserve">Estaciones nuevas: </t>
  </si>
  <si>
    <t>Volumen (millones de litros) estaciones totales</t>
  </si>
  <si>
    <r>
      <t xml:space="preserve">Mismas estaciones: </t>
    </r>
    <r>
      <rPr>
        <vertAlign val="superscript"/>
        <sz val="8"/>
        <color indexed="8"/>
        <rFont val="Calibri"/>
        <family val="2"/>
        <scheme val="minor"/>
      </rPr>
      <t>(1)</t>
    </r>
  </si>
  <si>
    <t>Volumen (miles de litros)</t>
  </si>
  <si>
    <t>Precio Promedio por lt.</t>
  </si>
  <si>
    <r>
      <t>(1)</t>
    </r>
    <r>
      <rPr>
        <sz val="7"/>
        <rFont val="Calibri"/>
        <family val="2"/>
        <scheme val="minor"/>
      </rPr>
      <t xml:space="preserve"> Información promedio mensual por estación, considerando las estaciones con más de doce meses de operación.</t>
    </r>
  </si>
  <si>
    <t>Utilidad neta de opreciones continuas</t>
  </si>
  <si>
    <t>Utilidad neta de operaciones discontinuas</t>
  </si>
  <si>
    <t>Vencimientos C.P. del pasivo L.P</t>
  </si>
  <si>
    <t>Utilidad antes de impuesto a la utilidad y de Método Participación en Asociadas</t>
  </si>
  <si>
    <t>FEMSA Comercio - División Proximidad</t>
  </si>
  <si>
    <t>Pesos Uruguayos</t>
  </si>
  <si>
    <t>Derecho de uso</t>
  </si>
  <si>
    <t>Vencimientos de arrendamientos de L.P. en C.P.</t>
  </si>
  <si>
    <t>Arrendamientos L.P.</t>
  </si>
  <si>
    <r>
      <t xml:space="preserve">MEZCLA DE MONEDAS Y TASAS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</si>
  <si>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r>
      <t xml:space="preserve">Tasa fija </t>
    </r>
    <r>
      <rPr>
        <vertAlign val="superscript"/>
        <sz val="8"/>
        <rFont val="Calibri"/>
        <family val="2"/>
        <scheme val="minor"/>
      </rPr>
      <t>(2)</t>
    </r>
  </si>
  <si>
    <r>
      <t xml:space="preserve">Tasa variable </t>
    </r>
    <r>
      <rPr>
        <vertAlign val="superscript"/>
        <sz val="8"/>
        <rFont val="Calibri"/>
        <family val="2"/>
        <scheme val="minor"/>
      </rPr>
      <t>(2)</t>
    </r>
  </si>
  <si>
    <r>
      <t>(1)</t>
    </r>
    <r>
      <rPr>
        <sz val="7"/>
        <color indexed="8"/>
        <rFont val="Calibri"/>
        <family val="2"/>
        <scheme val="minor"/>
      </rPr>
      <t xml:space="preserve"> Incluye los activos intangibles generados por las adquisiciones.</t>
    </r>
  </si>
  <si>
    <r>
      <t>(2)</t>
    </r>
    <r>
      <rPr>
        <sz val="7"/>
        <rFont val="Calibri"/>
        <family val="2"/>
        <scheme val="minor"/>
      </rPr>
      <t xml:space="preserve"> Incluye efecto de derivados de tipo de cambio y tasa de interés relacionados con los pasivos bancarios.</t>
    </r>
  </si>
  <si>
    <t xml:space="preserve"> - GPF (Mayo 2019)</t>
  </si>
  <si>
    <t xml:space="preserve"> - Medicarte (Abril 2019)</t>
  </si>
  <si>
    <t>Acumulado</t>
  </si>
  <si>
    <t>Ingresos Totales Solistica</t>
  </si>
  <si>
    <t>Ingresos Totales Organicos Solistica</t>
  </si>
  <si>
    <t>Utilidad de operación Solistica</t>
  </si>
  <si>
    <t>Utilidad de operación Organica Solistica</t>
  </si>
  <si>
    <t>Flujo Bruto de Operación Solistica</t>
  </si>
  <si>
    <t>Flujo Bruto de Operación Organico Solistica</t>
  </si>
  <si>
    <t xml:space="preserve"> - Solistica AGV (Ene 2020)</t>
  </si>
  <si>
    <t>Tiendas México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</si>
  <si>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Otros gastos (productos) operativos, neto = Otros gastos (Productos) operativos +(-) Método de participación operativo.</t>
    </r>
  </si>
  <si>
    <t>Tiendas Sudamérica</t>
  </si>
  <si>
    <t>Contra trimestre anterior</t>
  </si>
  <si>
    <r>
      <rPr>
        <vertAlign val="superscript"/>
        <sz val="7"/>
        <rFont val="Calibri"/>
        <family val="2"/>
        <scheme val="minor"/>
      </rPr>
      <t xml:space="preserve">(3) </t>
    </r>
    <r>
      <rPr>
        <sz val="7"/>
        <rFont val="Calibri"/>
        <family val="2"/>
        <scheme val="minor"/>
      </rPr>
      <t>Representa principalmente el método de participación en los resultados de Heineken y Raízen Conveniencias, neto.</t>
    </r>
  </si>
  <si>
    <t>2020 HFM</t>
  </si>
  <si>
    <t>2020 Final</t>
  </si>
  <si>
    <t>2Q 2020 HFM</t>
  </si>
  <si>
    <t>2Q 2020 Final</t>
  </si>
  <si>
    <t xml:space="preserve">Trimestre </t>
  </si>
  <si>
    <t>(Perdida) Utilidad neta Consolidada</t>
  </si>
  <si>
    <t>Dic-20</t>
  </si>
  <si>
    <t>Quetzales</t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</si>
  <si>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Términos orgánicos (% Org.) excluye los efectos de fusiones y adquisiciones significativas en los últimos doce meses.</t>
    </r>
  </si>
  <si>
    <t>Flujo Bruto de Operación (EBITDA)</t>
  </si>
  <si>
    <t>Flujo bruto de operación (EBITDA)</t>
  </si>
  <si>
    <t>1T 2021</t>
  </si>
  <si>
    <t>Mar-21</t>
  </si>
  <si>
    <t xml:space="preserve"> Dic-20</t>
  </si>
  <si>
    <t>Al 31 de Marzo del 2021</t>
  </si>
  <si>
    <t>2026+</t>
  </si>
  <si>
    <t xml:space="preserve"> - Envoy Solutions</t>
  </si>
  <si>
    <t>Por el primer trimestre de:</t>
  </si>
  <si>
    <t>Tiendas nuevas:</t>
  </si>
  <si>
    <r>
      <t xml:space="preserve">Comparable </t>
    </r>
    <r>
      <rPr>
        <b/>
        <vertAlign val="superscript"/>
        <sz val="8"/>
        <color rgb="FF850026"/>
        <rFont val="Calibri"/>
        <family val="2"/>
      </rPr>
      <t>(A)</t>
    </r>
  </si>
  <si>
    <t>Reportado</t>
  </si>
  <si>
    <t>Flujo bruto de operación</t>
  </si>
  <si>
    <t>Contra trimeste anterior</t>
  </si>
  <si>
    <r>
      <t xml:space="preserve">Mismas tiendas: </t>
    </r>
    <r>
      <rPr>
        <vertAlign val="superscript"/>
        <sz val="8"/>
        <rFont val="Calibri"/>
        <family val="2"/>
        <scheme val="minor"/>
      </rPr>
      <t>(1)</t>
    </r>
  </si>
  <si>
    <r>
      <rPr>
        <vertAlign val="superscript"/>
        <sz val="7"/>
        <rFont val="Calibri"/>
        <family val="2"/>
        <scheme val="minor"/>
      </rPr>
      <t>(1)</t>
    </r>
    <r>
      <rPr>
        <sz val="7"/>
        <rFont val="Calibri"/>
        <family val="2"/>
        <scheme val="minor"/>
      </rPr>
      <t xml:space="preserve"> Información promedio mensual por tienda, considerando las tiendas con más de doce meses de operación.</t>
    </r>
  </si>
  <si>
    <r>
      <t xml:space="preserve">12M </t>
    </r>
    <r>
      <rPr>
        <b/>
        <vertAlign val="superscript"/>
        <sz val="8"/>
        <color rgb="FF393943"/>
        <rFont val="Calibri"/>
        <family val="2"/>
        <scheme val="minor"/>
      </rPr>
      <t>(1)</t>
    </r>
    <r>
      <rPr>
        <b/>
        <sz val="8"/>
        <color rgb="FF393943"/>
        <rFont val="Calibri"/>
        <family val="2"/>
        <scheme val="minor"/>
      </rPr>
      <t xml:space="preserve"> Mar-21</t>
    </r>
  </si>
  <si>
    <t>N.S.</t>
  </si>
  <si>
    <t xml:space="preserve">Logística y Distribución </t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</si>
  <si>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Información financiera no auditada. Incluye las operaciones de mayoreo y distribución.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</si>
</sst>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_(* #,##0.0000_);_(* \(#,##0.0000\);_(* &quot;-&quot;??_);_(@_)"/>
    <numFmt numFmtId="171" formatCode="mmmm\-yy"/>
    <numFmt numFmtId="172" formatCode="#,##0.0_);\(#,##0.0\)"/>
    <numFmt numFmtId="173" formatCode="#,##0.0;\-#,##0.0"/>
  </numFmts>
  <fonts count="56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rgb="FF393943"/>
      <name val="Calibri"/>
      <family val="2"/>
    </font>
    <font>
      <sz val="8"/>
      <color theme="0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b/>
      <i/>
      <sz val="8"/>
      <color rgb="FF850026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name val="MS Sans Serif"/>
      <family val="2"/>
    </font>
    <font>
      <b/>
      <vertAlign val="superscript"/>
      <sz val="8"/>
      <color rgb="FF850026"/>
      <name val="Calibri"/>
      <family val="2"/>
      <scheme val="minor"/>
    </font>
    <font>
      <sz val="8"/>
      <color rgb="FF850026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E8E9EC"/>
      <name val="Calibri"/>
      <family val="2"/>
      <scheme val="minor"/>
    </font>
    <font>
      <b/>
      <sz val="8"/>
      <color rgb="FFFF0000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b/>
      <sz val="14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16"/>
      <name val="Arial Narrow"/>
      <family val="2"/>
    </font>
    <font>
      <b/>
      <sz val="14"/>
      <color theme="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2"/>
      <color indexed="8"/>
      <name val="Arial Narrow"/>
      <family val="2"/>
    </font>
    <font>
      <sz val="8"/>
      <color rgb="FF393943"/>
      <name val="Calibri"/>
      <family val="2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i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8"/>
      <color rgb="FF850026"/>
      <name val="Calibri"/>
      <family val="2"/>
    </font>
    <font>
      <b/>
      <vertAlign val="superscript"/>
      <sz val="8"/>
      <color rgb="FF39394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rgb="FF393943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rgb="FF393943"/>
      </top>
      <bottom style="medium">
        <color rgb="FF850026"/>
      </bottom>
      <diagonal/>
    </border>
    <border>
      <left/>
      <right/>
      <top/>
      <bottom style="medium">
        <color rgb="FF85002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3" fillId="0" borderId="0"/>
    <xf numFmtId="40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74">
    <xf numFmtId="0" fontId="0" fillId="0" borderId="0" xfId="0"/>
    <xf numFmtId="0" fontId="3" fillId="4" borderId="0" xfId="3" applyFont="1" applyFill="1"/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right" wrapText="1" shrinkToFit="1"/>
    </xf>
    <xf numFmtId="0" fontId="5" fillId="4" borderId="0" xfId="3" applyFont="1" applyFill="1" applyAlignment="1">
      <alignment horizontal="right" vertical="center" wrapText="1" shrinkToFit="1"/>
    </xf>
    <xf numFmtId="0" fontId="8" fillId="4" borderId="0" xfId="3" applyFont="1" applyFill="1" applyAlignment="1">
      <alignment horizontal="right" wrapText="1" shrinkToFit="1"/>
    </xf>
    <xf numFmtId="0" fontId="5" fillId="5" borderId="0" xfId="0" applyFont="1" applyFill="1" applyAlignment="1">
      <alignment vertical="center"/>
    </xf>
    <xf numFmtId="0" fontId="9" fillId="4" borderId="0" xfId="3" applyFont="1" applyFill="1" applyAlignment="1">
      <alignment horizontal="right" wrapText="1" shrinkToFit="1"/>
    </xf>
    <xf numFmtId="0" fontId="10" fillId="4" borderId="0" xfId="3" applyFont="1" applyFill="1" applyAlignment="1">
      <alignment horizontal="right" wrapText="1" shrinkToFit="1"/>
    </xf>
    <xf numFmtId="0" fontId="11" fillId="4" borderId="0" xfId="0" applyFont="1" applyFill="1" applyAlignment="1">
      <alignment horizontal="right" wrapText="1" shrinkToFit="1"/>
    </xf>
    <xf numFmtId="0" fontId="13" fillId="4" borderId="0" xfId="3" applyFont="1" applyFill="1" applyAlignment="1">
      <alignment horizontal="right" wrapText="1" shrinkToFit="1"/>
    </xf>
    <xf numFmtId="0" fontId="3" fillId="6" borderId="0" xfId="3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wrapText="1" shrinkToFit="1"/>
    </xf>
    <xf numFmtId="167" fontId="13" fillId="6" borderId="0" xfId="1" applyNumberFormat="1" applyFont="1" applyFill="1" applyAlignment="1">
      <alignment horizontal="right" wrapText="1" shrinkToFit="1"/>
    </xf>
    <xf numFmtId="166" fontId="8" fillId="4" borderId="0" xfId="3" applyNumberFormat="1" applyFont="1" applyFill="1" applyAlignment="1">
      <alignment horizontal="right" wrapText="1" shrinkToFit="1"/>
    </xf>
    <xf numFmtId="167" fontId="13" fillId="0" borderId="0" xfId="1" applyNumberFormat="1" applyFont="1" applyAlignment="1">
      <alignment horizontal="right" wrapText="1" shrinkToFit="1"/>
    </xf>
    <xf numFmtId="0" fontId="13" fillId="6" borderId="0" xfId="0" applyFont="1" applyFill="1" applyAlignment="1">
      <alignment wrapText="1"/>
    </xf>
    <xf numFmtId="0" fontId="13" fillId="4" borderId="0" xfId="0" applyFont="1" applyFill="1" applyAlignment="1">
      <alignment horizontal="right" wrapText="1" shrinkToFit="1"/>
    </xf>
    <xf numFmtId="0" fontId="13" fillId="4" borderId="4" xfId="3" applyFont="1" applyFill="1" applyBorder="1" applyAlignment="1">
      <alignment horizontal="right" wrapText="1" shrinkToFit="1"/>
    </xf>
    <xf numFmtId="0" fontId="3" fillId="6" borderId="3" xfId="3" applyFont="1" applyFill="1" applyBorder="1" applyAlignment="1">
      <alignment horizontal="right" wrapText="1" shrinkToFit="1"/>
    </xf>
    <xf numFmtId="166" fontId="12" fillId="6" borderId="3" xfId="1" applyNumberFormat="1" applyFont="1" applyFill="1" applyBorder="1" applyAlignment="1">
      <alignment horizontal="right" vertical="center" wrapText="1" shrinkToFit="1"/>
    </xf>
    <xf numFmtId="167" fontId="13" fillId="6" borderId="3" xfId="1" applyNumberFormat="1" applyFont="1" applyFill="1" applyBorder="1" applyAlignment="1">
      <alignment horizontal="right" vertical="center" wrapText="1" shrinkToFit="1"/>
    </xf>
    <xf numFmtId="166" fontId="12" fillId="0" borderId="0" xfId="0" applyNumberFormat="1" applyFont="1" applyAlignment="1">
      <alignment horizontal="right" wrapText="1" shrinkToFit="1"/>
    </xf>
    <xf numFmtId="166" fontId="3" fillId="4" borderId="0" xfId="3" applyNumberFormat="1" applyFont="1" applyFill="1" applyAlignment="1">
      <alignment horizontal="right" wrapText="1" shrinkToFit="1"/>
    </xf>
    <xf numFmtId="0" fontId="5" fillId="5" borderId="0" xfId="3" applyFont="1" applyFill="1" applyAlignment="1">
      <alignment vertical="center"/>
    </xf>
    <xf numFmtId="166" fontId="4" fillId="0" borderId="0" xfId="0" applyNumberFormat="1" applyFont="1" applyAlignment="1">
      <alignment horizontal="right" wrapText="1" shrinkToFit="1"/>
    </xf>
    <xf numFmtId="166" fontId="13" fillId="4" borderId="0" xfId="3" applyNumberFormat="1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vertical="center" wrapText="1" shrinkToFit="1"/>
    </xf>
    <xf numFmtId="166" fontId="12" fillId="3" borderId="0" xfId="1" applyNumberFormat="1" applyFont="1" applyFill="1" applyAlignment="1">
      <alignment horizontal="right" vertical="center" wrapText="1" shrinkToFit="1"/>
    </xf>
    <xf numFmtId="166" fontId="12" fillId="6" borderId="2" xfId="1" applyNumberFormat="1" applyFont="1" applyFill="1" applyBorder="1" applyAlignment="1">
      <alignment horizontal="right" vertical="center" wrapText="1" shrinkToFit="1"/>
    </xf>
    <xf numFmtId="0" fontId="15" fillId="4" borderId="0" xfId="3" applyFont="1" applyFill="1" applyAlignment="1">
      <alignment wrapText="1"/>
    </xf>
    <xf numFmtId="0" fontId="15" fillId="4" borderId="0" xfId="3" applyFont="1" applyFill="1" applyAlignment="1">
      <alignment horizontal="right" wrapText="1" shrinkToFit="1"/>
    </xf>
    <xf numFmtId="166" fontId="16" fillId="4" borderId="0" xfId="1" applyNumberFormat="1" applyFont="1" applyFill="1" applyAlignment="1">
      <alignment horizontal="right" wrapText="1" shrinkToFit="1"/>
    </xf>
    <xf numFmtId="167" fontId="4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 shrinkToFit="1"/>
    </xf>
    <xf numFmtId="17" fontId="12" fillId="4" borderId="0" xfId="0" applyNumberFormat="1" applyFont="1" applyFill="1" applyAlignment="1">
      <alignment horizontal="right" wrapText="1" shrinkToFit="1"/>
    </xf>
    <xf numFmtId="0" fontId="5" fillId="4" borderId="0" xfId="0" applyFont="1" applyFill="1" applyAlignment="1">
      <alignment horizontal="right" wrapText="1" shrinkToFit="1"/>
    </xf>
    <xf numFmtId="0" fontId="5" fillId="4" borderId="0" xfId="0" quotePrefix="1" applyFont="1" applyFill="1" applyAlignment="1">
      <alignment horizontal="right" wrapText="1" shrinkToFit="1"/>
    </xf>
    <xf numFmtId="0" fontId="8" fillId="4" borderId="0" xfId="0" applyFont="1" applyFill="1" applyAlignment="1">
      <alignment horizontal="right" wrapText="1" shrinkToFit="1"/>
    </xf>
    <xf numFmtId="0" fontId="9" fillId="4" borderId="0" xfId="0" applyFont="1" applyFill="1" applyAlignment="1">
      <alignment horizontal="right" wrapText="1" shrinkToFit="1"/>
    </xf>
    <xf numFmtId="0" fontId="18" fillId="4" borderId="0" xfId="0" applyFont="1" applyFill="1" applyAlignment="1">
      <alignment horizontal="right" wrapText="1" shrinkToFit="1"/>
    </xf>
    <xf numFmtId="0" fontId="19" fillId="4" borderId="0" xfId="0" applyFont="1" applyFill="1" applyAlignment="1">
      <alignment horizontal="right" wrapText="1" shrinkToFit="1"/>
    </xf>
    <xf numFmtId="168" fontId="3" fillId="4" borderId="0" xfId="2" applyNumberFormat="1" applyFont="1" applyFill="1" applyAlignment="1">
      <alignment horizontal="right" wrapText="1" shrinkToFit="1"/>
    </xf>
    <xf numFmtId="169" fontId="3" fillId="4" borderId="0" xfId="2" applyNumberFormat="1" applyFont="1" applyFill="1" applyAlignment="1">
      <alignment horizontal="right" wrapText="1" shrinkToFit="1"/>
    </xf>
    <xf numFmtId="166" fontId="8" fillId="4" borderId="0" xfId="1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left" vertical="center" indent="1"/>
    </xf>
    <xf numFmtId="0" fontId="3" fillId="4" borderId="0" xfId="0" applyFont="1" applyFill="1" applyAlignment="1">
      <alignment vertical="center" wrapText="1"/>
    </xf>
    <xf numFmtId="169" fontId="3" fillId="6" borderId="0" xfId="2" applyNumberFormat="1" applyFont="1" applyFill="1" applyAlignment="1">
      <alignment horizontal="right" wrapText="1" shrinkToFit="1"/>
    </xf>
    <xf numFmtId="166" fontId="5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horizontal="left" vertical="center" indent="1"/>
    </xf>
    <xf numFmtId="169" fontId="3" fillId="3" borderId="0" xfId="2" applyNumberFormat="1" applyFont="1" applyFill="1" applyAlignment="1">
      <alignment horizontal="right" wrapText="1" shrinkToFi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 shrinkToFit="1"/>
    </xf>
    <xf numFmtId="169" fontId="3" fillId="3" borderId="4" xfId="2" applyNumberFormat="1" applyFont="1" applyFill="1" applyBorder="1" applyAlignment="1">
      <alignment vertical="center" wrapText="1" shrinkToFi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169" fontId="3" fillId="3" borderId="0" xfId="2" applyNumberFormat="1" applyFont="1" applyFill="1" applyAlignment="1">
      <alignment horizontal="right" vertical="center" wrapText="1" shrinkToFit="1"/>
    </xf>
    <xf numFmtId="169" fontId="3" fillId="3" borderId="4" xfId="2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Alignment="1">
      <alignment horizontal="right" wrapText="1" shrinkToFit="1"/>
    </xf>
    <xf numFmtId="0" fontId="11" fillId="4" borderId="0" xfId="1" applyNumberFormat="1" applyFont="1" applyFill="1" applyAlignment="1">
      <alignment horizontal="right" wrapText="1" shrinkToFi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right" wrapText="1" shrinkToFit="1"/>
    </xf>
    <xf numFmtId="0" fontId="3" fillId="0" borderId="0" xfId="3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wrapText="1" shrinkToFit="1"/>
    </xf>
    <xf numFmtId="0" fontId="3" fillId="3" borderId="0" xfId="3" applyFont="1" applyFill="1" applyAlignment="1">
      <alignment horizontal="right" wrapText="1" shrinkToFit="1"/>
    </xf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166" fontId="4" fillId="4" borderId="0" xfId="0" applyNumberFormat="1" applyFont="1" applyFill="1" applyAlignment="1">
      <alignment horizontal="right" vertical="center" wrapText="1" shrinkToFit="1"/>
    </xf>
    <xf numFmtId="0" fontId="3" fillId="4" borderId="0" xfId="0" applyFont="1" applyFill="1" applyAlignment="1">
      <alignment horizontal="right" vertical="center" wrapText="1" shrinkToFit="1"/>
    </xf>
    <xf numFmtId="0" fontId="12" fillId="4" borderId="0" xfId="4" quotePrefix="1" applyFont="1" applyFill="1" applyAlignment="1">
      <alignment horizontal="left" vertical="center" wrapText="1"/>
    </xf>
    <xf numFmtId="0" fontId="12" fillId="4" borderId="0" xfId="4" quotePrefix="1" applyFont="1" applyFill="1" applyAlignment="1">
      <alignment horizontal="right" vertical="center" wrapText="1" shrinkToFit="1"/>
    </xf>
    <xf numFmtId="0" fontId="4" fillId="4" borderId="0" xfId="0" applyFont="1" applyFill="1" applyAlignment="1">
      <alignment horizontal="right" vertical="center" wrapText="1" shrinkToFit="1"/>
    </xf>
    <xf numFmtId="0" fontId="11" fillId="4" borderId="0" xfId="4" applyFont="1" applyFill="1" applyAlignment="1">
      <alignment horizontal="left" vertical="center" wrapText="1"/>
    </xf>
    <xf numFmtId="0" fontId="11" fillId="4" borderId="0" xfId="4" applyFont="1" applyFill="1" applyAlignment="1">
      <alignment horizontal="right" vertical="center" wrapText="1" shrinkToFit="1"/>
    </xf>
    <xf numFmtId="0" fontId="11" fillId="4" borderId="0" xfId="0" applyFont="1" applyFill="1" applyAlignment="1">
      <alignment horizontal="right" vertical="center" wrapText="1" shrinkToFit="1"/>
    </xf>
    <xf numFmtId="0" fontId="25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 shrinkToFit="1"/>
    </xf>
    <xf numFmtId="166" fontId="12" fillId="4" borderId="0" xfId="1" applyNumberFormat="1" applyFont="1" applyFill="1" applyAlignment="1">
      <alignment horizontal="right" vertical="center" wrapText="1" shrinkToFit="1"/>
    </xf>
    <xf numFmtId="167" fontId="3" fillId="4" borderId="0" xfId="1" applyNumberFormat="1" applyFont="1" applyFill="1" applyAlignment="1">
      <alignment horizontal="right" vertical="center" wrapText="1" shrinkToFit="1"/>
    </xf>
    <xf numFmtId="167" fontId="3" fillId="0" borderId="0" xfId="1" applyNumberFormat="1" applyFont="1" applyAlignment="1">
      <alignment horizontal="right" vertical="center" wrapText="1" shrinkToFit="1"/>
    </xf>
    <xf numFmtId="166" fontId="3" fillId="4" borderId="0" xfId="1" applyNumberFormat="1" applyFont="1" applyFill="1" applyAlignment="1">
      <alignment horizontal="right" vertical="center" wrapText="1" shrinkToFit="1"/>
    </xf>
    <xf numFmtId="0" fontId="13" fillId="6" borderId="2" xfId="0" applyFont="1" applyFill="1" applyBorder="1" applyAlignment="1">
      <alignment vertical="center" wrapText="1"/>
    </xf>
    <xf numFmtId="167" fontId="3" fillId="6" borderId="2" xfId="1" applyNumberFormat="1" applyFont="1" applyFill="1" applyBorder="1" applyAlignment="1">
      <alignment horizontal="right" vertical="center" wrapText="1" shrinkToFit="1"/>
    </xf>
    <xf numFmtId="0" fontId="13" fillId="4" borderId="6" xfId="0" applyFont="1" applyFill="1" applyBorder="1" applyAlignment="1">
      <alignment vertical="center" wrapText="1"/>
    </xf>
    <xf numFmtId="166" fontId="12" fillId="4" borderId="6" xfId="1" applyNumberFormat="1" applyFont="1" applyFill="1" applyBorder="1" applyAlignment="1">
      <alignment horizontal="right" vertical="center" wrapText="1" shrinkToFit="1"/>
    </xf>
    <xf numFmtId="167" fontId="3" fillId="4" borderId="6" xfId="1" applyNumberFormat="1" applyFont="1" applyFill="1" applyBorder="1" applyAlignment="1">
      <alignment horizontal="right" vertical="center" wrapText="1" shrinkToFit="1"/>
    </xf>
    <xf numFmtId="167" fontId="3" fillId="0" borderId="6" xfId="1" applyNumberFormat="1" applyFont="1" applyBorder="1" applyAlignment="1">
      <alignment horizontal="right" vertical="center" wrapText="1" shrinkToFit="1"/>
    </xf>
    <xf numFmtId="167" fontId="3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 indent="1"/>
    </xf>
    <xf numFmtId="0" fontId="13" fillId="4" borderId="0" xfId="0" quotePrefix="1" applyFont="1" applyFill="1" applyAlignment="1">
      <alignment horizontal="right" vertical="center" wrapText="1" shrinkToFit="1"/>
    </xf>
    <xf numFmtId="166" fontId="12" fillId="6" borderId="0" xfId="1" applyNumberFormat="1" applyFont="1" applyFill="1" applyAlignment="1">
      <alignment horizontal="right" vertical="center" wrapText="1" shrinkToFit="1"/>
    </xf>
    <xf numFmtId="167" fontId="3" fillId="6" borderId="0" xfId="1" applyNumberFormat="1" applyFont="1" applyFill="1" applyAlignment="1">
      <alignment horizontal="right" vertical="center" wrapText="1" shrinkToFit="1"/>
    </xf>
    <xf numFmtId="0" fontId="13" fillId="4" borderId="0" xfId="0" applyFont="1" applyFill="1" applyAlignment="1">
      <alignment horizontal="left" vertical="center" wrapText="1" indent="1"/>
    </xf>
    <xf numFmtId="167" fontId="3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Alignment="1">
      <alignment vertical="center" wrapText="1"/>
    </xf>
    <xf numFmtId="166" fontId="3" fillId="3" borderId="0" xfId="1" applyNumberFormat="1" applyFont="1" applyFill="1" applyAlignment="1">
      <alignment horizontal="right" vertical="center" wrapText="1" shrinkToFi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13" fillId="6" borderId="6" xfId="0" applyFont="1" applyFill="1" applyBorder="1" applyAlignment="1">
      <alignment horizontal="left" vertical="center" wrapText="1"/>
    </xf>
    <xf numFmtId="166" fontId="12" fillId="6" borderId="6" xfId="1" applyNumberFormat="1" applyFont="1" applyFill="1" applyBorder="1" applyAlignment="1">
      <alignment horizontal="right" vertical="center" wrapText="1" shrinkToFit="1"/>
    </xf>
    <xf numFmtId="166" fontId="3" fillId="6" borderId="6" xfId="1" quotePrefix="1" applyNumberFormat="1" applyFont="1" applyFill="1" applyBorder="1" applyAlignment="1">
      <alignment horizontal="right" vertical="center" wrapText="1" shrinkToFit="1"/>
    </xf>
    <xf numFmtId="167" fontId="3" fillId="6" borderId="6" xfId="1" applyNumberFormat="1" applyFont="1" applyFill="1" applyBorder="1" applyAlignment="1">
      <alignment horizontal="right" vertical="center" wrapText="1" shrinkToFit="1"/>
    </xf>
    <xf numFmtId="0" fontId="13" fillId="4" borderId="0" xfId="0" quotePrefix="1" applyFont="1" applyFill="1" applyAlignment="1">
      <alignment horizontal="left" vertical="center" wrapText="1" indent="1"/>
    </xf>
    <xf numFmtId="164" fontId="3" fillId="4" borderId="0" xfId="1" quotePrefix="1" applyFont="1" applyFill="1" applyAlignment="1">
      <alignment horizontal="right" vertical="center" wrapText="1" shrinkToFit="1"/>
    </xf>
    <xf numFmtId="0" fontId="13" fillId="6" borderId="0" xfId="0" quotePrefix="1" applyFont="1" applyFill="1" applyAlignment="1">
      <alignment horizontal="left" vertical="center" wrapText="1" indent="1"/>
    </xf>
    <xf numFmtId="166" fontId="3" fillId="6" borderId="0" xfId="1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vertical="center" wrapText="1" indent="1"/>
    </xf>
    <xf numFmtId="166" fontId="12" fillId="4" borderId="2" xfId="1" applyNumberFormat="1" applyFont="1" applyFill="1" applyBorder="1" applyAlignment="1">
      <alignment horizontal="right" vertical="center" wrapText="1" shrinkToFit="1"/>
    </xf>
    <xf numFmtId="166" fontId="3" fillId="4" borderId="2" xfId="1" quotePrefix="1" applyNumberFormat="1" applyFont="1" applyFill="1" applyBorder="1" applyAlignment="1">
      <alignment horizontal="right" vertical="center" wrapText="1" shrinkToFit="1"/>
    </xf>
    <xf numFmtId="167" fontId="3" fillId="4" borderId="2" xfId="1" applyNumberFormat="1" applyFont="1" applyFill="1" applyBorder="1" applyAlignment="1">
      <alignment horizontal="right" vertical="center" wrapText="1" shrinkToFit="1"/>
    </xf>
    <xf numFmtId="167" fontId="3" fillId="0" borderId="2" xfId="1" applyNumberFormat="1" applyFont="1" applyBorder="1" applyAlignment="1">
      <alignment horizontal="right" vertical="center" wrapText="1" shrinkToFit="1"/>
    </xf>
    <xf numFmtId="167" fontId="3" fillId="3" borderId="2" xfId="1" applyNumberFormat="1" applyFont="1" applyFill="1" applyBorder="1" applyAlignment="1">
      <alignment horizontal="right" vertical="center" wrapText="1" shrinkToFit="1"/>
    </xf>
    <xf numFmtId="166" fontId="3" fillId="6" borderId="6" xfId="1" applyNumberFormat="1" applyFont="1" applyFill="1" applyBorder="1" applyAlignment="1">
      <alignment horizontal="right" vertical="center" wrapText="1" shrinkToFi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 shrinkToFit="1"/>
    </xf>
    <xf numFmtId="166" fontId="12" fillId="4" borderId="0" xfId="1" applyNumberFormat="1" applyFont="1" applyFill="1" applyAlignment="1">
      <alignment horizontal="right" wrapText="1" shrinkToFit="1"/>
    </xf>
    <xf numFmtId="167" fontId="3" fillId="3" borderId="0" xfId="1" applyNumberFormat="1" applyFont="1" applyFill="1" applyAlignment="1">
      <alignment horizontal="right" wrapText="1" shrinkToFit="1"/>
    </xf>
    <xf numFmtId="167" fontId="3" fillId="4" borderId="0" xfId="1" applyNumberFormat="1" applyFont="1" applyFill="1" applyAlignment="1">
      <alignment horizontal="right" wrapText="1" shrinkToFit="1"/>
    </xf>
    <xf numFmtId="166" fontId="3" fillId="3" borderId="0" xfId="1" applyNumberFormat="1" applyFont="1" applyFill="1" applyAlignment="1">
      <alignment horizontal="right" wrapText="1" shrinkToFit="1"/>
    </xf>
    <xf numFmtId="0" fontId="3" fillId="3" borderId="0" xfId="0" applyFont="1" applyFill="1"/>
    <xf numFmtId="169" fontId="27" fillId="6" borderId="0" xfId="2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vertical="center" wrapText="1"/>
    </xf>
    <xf numFmtId="166" fontId="3" fillId="4" borderId="2" xfId="1" applyNumberFormat="1" applyFont="1" applyFill="1" applyBorder="1" applyAlignment="1">
      <alignment horizontal="right" vertical="center" wrapText="1" shrinkToFit="1"/>
    </xf>
    <xf numFmtId="0" fontId="13" fillId="6" borderId="4" xfId="0" applyFont="1" applyFill="1" applyBorder="1" applyAlignment="1">
      <alignment vertical="center" wrapText="1"/>
    </xf>
    <xf numFmtId="167" fontId="3" fillId="6" borderId="4" xfId="1" applyNumberFormat="1" applyFont="1" applyFill="1" applyBorder="1" applyAlignment="1">
      <alignment horizontal="right" vertical="center" wrapText="1" shrinkToFit="1"/>
    </xf>
    <xf numFmtId="9" fontId="26" fillId="4" borderId="0" xfId="2" applyFont="1" applyFill="1" applyAlignment="1">
      <alignment horizontal="right" vertical="center" wrapText="1" shrinkToFit="1"/>
    </xf>
    <xf numFmtId="166" fontId="13" fillId="4" borderId="0" xfId="1" applyNumberFormat="1" applyFont="1" applyFill="1" applyAlignment="1">
      <alignment horizontal="right" vertical="center" wrapText="1" shrinkToFit="1"/>
    </xf>
    <xf numFmtId="167" fontId="13" fillId="4" borderId="0" xfId="1" applyNumberFormat="1" applyFont="1" applyFill="1" applyAlignment="1">
      <alignment horizontal="right" vertical="center" wrapText="1" shrinkToFit="1"/>
    </xf>
    <xf numFmtId="167" fontId="13" fillId="0" borderId="0" xfId="1" applyNumberFormat="1" applyFont="1" applyAlignment="1">
      <alignment horizontal="right" vertical="center" wrapText="1" shrinkToFit="1"/>
    </xf>
    <xf numFmtId="167" fontId="13" fillId="3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/>
    </xf>
    <xf numFmtId="0" fontId="13" fillId="4" borderId="2" xfId="0" applyFont="1" applyFill="1" applyBorder="1" applyAlignment="1">
      <alignment horizontal="left" wrapText="1"/>
    </xf>
    <xf numFmtId="168" fontId="3" fillId="4" borderId="2" xfId="0" applyNumberFormat="1" applyFont="1" applyFill="1" applyBorder="1" applyAlignment="1">
      <alignment horizontal="right" vertical="center" wrapText="1" shrinkToFit="1"/>
    </xf>
    <xf numFmtId="0" fontId="3" fillId="6" borderId="0" xfId="0" applyFont="1" applyFill="1" applyAlignment="1">
      <alignment wrapText="1"/>
    </xf>
    <xf numFmtId="168" fontId="3" fillId="6" borderId="0" xfId="0" applyNumberFormat="1" applyFont="1" applyFill="1" applyAlignment="1">
      <alignment horizontal="right" vertical="center" wrapText="1" shrinkToFit="1"/>
    </xf>
    <xf numFmtId="168" fontId="26" fillId="6" borderId="0" xfId="0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wrapText="1"/>
    </xf>
    <xf numFmtId="168" fontId="26" fillId="0" borderId="2" xfId="0" applyNumberFormat="1" applyFont="1" applyBorder="1" applyAlignment="1">
      <alignment horizontal="right" vertical="center" wrapText="1" shrinkToFit="1"/>
    </xf>
    <xf numFmtId="0" fontId="4" fillId="6" borderId="0" xfId="0" applyFont="1" applyFill="1" applyAlignment="1">
      <alignment wrapText="1"/>
    </xf>
    <xf numFmtId="164" fontId="3" fillId="3" borderId="0" xfId="1" applyFont="1" applyFill="1" applyAlignment="1">
      <alignment horizontal="right" vertical="center" wrapText="1" shrinkToFi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shrinkToFit="1"/>
    </xf>
    <xf numFmtId="166" fontId="12" fillId="3" borderId="4" xfId="1" applyNumberFormat="1" applyFont="1" applyFill="1" applyBorder="1" applyAlignment="1">
      <alignment horizontal="right" vertical="center" wrapText="1" shrinkToFit="1"/>
    </xf>
    <xf numFmtId="0" fontId="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 wrapText="1"/>
    </xf>
    <xf numFmtId="168" fontId="3" fillId="0" borderId="0" xfId="0" applyNumberFormat="1" applyFont="1" applyAlignment="1">
      <alignment horizontal="right" vertical="center" wrapText="1" shrinkToFit="1"/>
    </xf>
    <xf numFmtId="0" fontId="13" fillId="4" borderId="0" xfId="0" applyFont="1" applyFill="1" applyAlignment="1">
      <alignment wrapText="1"/>
    </xf>
    <xf numFmtId="0" fontId="3" fillId="0" borderId="0" xfId="0" applyFont="1" applyAlignment="1">
      <alignment horizontal="right" vertical="center" wrapText="1" shrinkToFit="1"/>
    </xf>
    <xf numFmtId="0" fontId="3" fillId="6" borderId="0" xfId="0" applyFont="1" applyFill="1" applyAlignment="1">
      <alignment horizontal="right" vertical="center" wrapText="1" shrinkToFit="1"/>
    </xf>
    <xf numFmtId="0" fontId="3" fillId="4" borderId="0" xfId="0" applyFont="1" applyFill="1"/>
    <xf numFmtId="169" fontId="3" fillId="4" borderId="0" xfId="2" applyNumberFormat="1" applyFont="1" applyFill="1" applyAlignment="1">
      <alignment horizontal="right" vertical="center" wrapText="1" shrinkToFit="1"/>
    </xf>
    <xf numFmtId="0" fontId="31" fillId="4" borderId="0" xfId="3" applyFont="1" applyFill="1"/>
    <xf numFmtId="0" fontId="32" fillId="4" borderId="0" xfId="3" applyFont="1" applyFill="1" applyAlignment="1">
      <alignment horizontal="centerContinuous"/>
    </xf>
    <xf numFmtId="0" fontId="35" fillId="4" borderId="0" xfId="3" applyFont="1" applyFill="1" applyAlignment="1">
      <alignment horizontal="centerContinuous" vertical="center"/>
    </xf>
    <xf numFmtId="0" fontId="35" fillId="4" borderId="0" xfId="4" quotePrefix="1" applyFont="1" applyFill="1" applyAlignment="1">
      <alignment horizontal="left"/>
    </xf>
    <xf numFmtId="0" fontId="35" fillId="4" borderId="5" xfId="4" applyFont="1" applyFill="1" applyBorder="1" applyAlignment="1">
      <alignment horizontal="center"/>
    </xf>
    <xf numFmtId="0" fontId="35" fillId="4" borderId="5" xfId="4" applyFont="1" applyFill="1" applyBorder="1" applyAlignment="1">
      <alignment horizontal="left"/>
    </xf>
    <xf numFmtId="0" fontId="35" fillId="4" borderId="0" xfId="4" applyFont="1" applyFill="1" applyAlignment="1">
      <alignment horizontal="left"/>
    </xf>
    <xf numFmtId="0" fontId="32" fillId="4" borderId="8" xfId="0" applyFont="1" applyFill="1" applyBorder="1" applyAlignment="1">
      <alignment horizontal="center" wrapText="1"/>
    </xf>
    <xf numFmtId="166" fontId="31" fillId="4" borderId="0" xfId="3" applyNumberFormat="1" applyFont="1" applyFill="1"/>
    <xf numFmtId="0" fontId="36" fillId="4" borderId="0" xfId="3" applyFont="1" applyFill="1"/>
    <xf numFmtId="166" fontId="31" fillId="4" borderId="0" xfId="1" applyNumberFormat="1" applyFont="1" applyFill="1"/>
    <xf numFmtId="0" fontId="36" fillId="4" borderId="5" xfId="3" applyFont="1" applyFill="1" applyBorder="1"/>
    <xf numFmtId="166" fontId="31" fillId="4" borderId="5" xfId="1" applyNumberFormat="1" applyFont="1" applyFill="1" applyBorder="1"/>
    <xf numFmtId="0" fontId="36" fillId="4" borderId="0" xfId="3" applyFont="1" applyFill="1" applyAlignment="1">
      <alignment horizontal="left"/>
    </xf>
    <xf numFmtId="0" fontId="36" fillId="4" borderId="0" xfId="3" quotePrefix="1" applyFont="1" applyFill="1" applyAlignment="1">
      <alignment horizontal="left"/>
    </xf>
    <xf numFmtId="0" fontId="36" fillId="4" borderId="0" xfId="0" applyFont="1" applyFill="1"/>
    <xf numFmtId="0" fontId="36" fillId="3" borderId="8" xfId="0" applyFont="1" applyFill="1" applyBorder="1" applyAlignment="1">
      <alignment horizontal="left"/>
    </xf>
    <xf numFmtId="0" fontId="36" fillId="3" borderId="0" xfId="3" applyFont="1" applyFill="1" applyAlignment="1">
      <alignment horizontal="left"/>
    </xf>
    <xf numFmtId="166" fontId="31" fillId="3" borderId="8" xfId="1" applyNumberFormat="1" applyFont="1" applyFill="1" applyBorder="1"/>
    <xf numFmtId="0" fontId="31" fillId="3" borderId="0" xfId="3" applyFont="1" applyFill="1"/>
    <xf numFmtId="0" fontId="36" fillId="4" borderId="5" xfId="0" applyFont="1" applyFill="1" applyBorder="1" applyAlignment="1">
      <alignment horizontal="left"/>
    </xf>
    <xf numFmtId="166" fontId="31" fillId="4" borderId="5" xfId="1" quotePrefix="1" applyNumberFormat="1" applyFont="1" applyFill="1" applyBorder="1" applyAlignment="1">
      <alignment horizontal="left"/>
    </xf>
    <xf numFmtId="166" fontId="31" fillId="4" borderId="0" xfId="1" quotePrefix="1" applyNumberFormat="1" applyFont="1" applyFill="1" applyAlignment="1">
      <alignment horizontal="left"/>
    </xf>
    <xf numFmtId="0" fontId="36" fillId="4" borderId="5" xfId="3" quotePrefix="1" applyFont="1" applyFill="1" applyBorder="1" applyAlignment="1">
      <alignment horizontal="left"/>
    </xf>
    <xf numFmtId="0" fontId="36" fillId="4" borderId="0" xfId="0" quotePrefix="1" applyFont="1" applyFill="1" applyAlignment="1">
      <alignment horizontal="left"/>
    </xf>
    <xf numFmtId="0" fontId="36" fillId="4" borderId="0" xfId="0" applyFont="1" applyFill="1" applyAlignment="1">
      <alignment horizontal="left"/>
    </xf>
    <xf numFmtId="0" fontId="36" fillId="3" borderId="8" xfId="3" applyFont="1" applyFill="1" applyBorder="1" applyAlignment="1">
      <alignment horizontal="left"/>
    </xf>
    <xf numFmtId="0" fontId="36" fillId="3" borderId="0" xfId="3" applyFont="1" applyFill="1"/>
    <xf numFmtId="166" fontId="31" fillId="3" borderId="0" xfId="1" applyNumberFormat="1" applyFont="1" applyFill="1"/>
    <xf numFmtId="166" fontId="31" fillId="3" borderId="0" xfId="3" applyNumberFormat="1" applyFont="1" applyFill="1"/>
    <xf numFmtId="166" fontId="31" fillId="4" borderId="0" xfId="2" quotePrefix="1" applyNumberFormat="1" applyFont="1" applyFill="1" applyAlignment="1">
      <alignment horizontal="left"/>
    </xf>
    <xf numFmtId="0" fontId="36" fillId="3" borderId="8" xfId="3" applyFont="1" applyFill="1" applyBorder="1"/>
    <xf numFmtId="9" fontId="38" fillId="4" borderId="0" xfId="2" applyFont="1" applyFill="1"/>
    <xf numFmtId="9" fontId="39" fillId="4" borderId="0" xfId="2" applyFont="1" applyFill="1"/>
    <xf numFmtId="0" fontId="40" fillId="4" borderId="0" xfId="3" applyFont="1" applyFill="1"/>
    <xf numFmtId="169" fontId="32" fillId="4" borderId="0" xfId="2" applyNumberFormat="1" applyFont="1" applyFill="1"/>
    <xf numFmtId="0" fontId="41" fillId="4" borderId="0" xfId="3" applyFont="1" applyFill="1"/>
    <xf numFmtId="169" fontId="35" fillId="4" borderId="0" xfId="2" applyNumberFormat="1" applyFont="1" applyFill="1"/>
    <xf numFmtId="0" fontId="42" fillId="4" borderId="5" xfId="3" applyFont="1" applyFill="1" applyBorder="1"/>
    <xf numFmtId="0" fontId="42" fillId="4" borderId="0" xfId="3" applyFont="1" applyFill="1"/>
    <xf numFmtId="0" fontId="32" fillId="4" borderId="5" xfId="3" applyFont="1" applyFill="1" applyBorder="1" applyAlignment="1">
      <alignment horizontal="right"/>
    </xf>
    <xf numFmtId="0" fontId="36" fillId="4" borderId="8" xfId="3" applyFont="1" applyFill="1" applyBorder="1" applyAlignment="1">
      <alignment horizontal="left"/>
    </xf>
    <xf numFmtId="166" fontId="31" fillId="4" borderId="8" xfId="1" applyNumberFormat="1" applyFont="1" applyFill="1" applyBorder="1"/>
    <xf numFmtId="37" fontId="31" fillId="4" borderId="5" xfId="5" applyNumberFormat="1" applyFont="1" applyFill="1" applyBorder="1"/>
    <xf numFmtId="0" fontId="36" fillId="4" borderId="7" xfId="3" applyFont="1" applyFill="1" applyBorder="1"/>
    <xf numFmtId="166" fontId="31" fillId="4" borderId="7" xfId="1" applyNumberFormat="1" applyFont="1" applyFill="1" applyBorder="1" applyAlignment="1">
      <alignment horizontal="right"/>
    </xf>
    <xf numFmtId="0" fontId="31" fillId="3" borderId="5" xfId="3" applyFont="1" applyFill="1" applyBorder="1"/>
    <xf numFmtId="166" fontId="31" fillId="3" borderId="5" xfId="1" applyNumberFormat="1" applyFont="1" applyFill="1" applyBorder="1" applyAlignment="1">
      <alignment horizontal="right"/>
    </xf>
    <xf numFmtId="166" fontId="38" fillId="4" borderId="0" xfId="1" applyNumberFormat="1" applyFont="1" applyFill="1" applyAlignment="1">
      <alignment horizontal="right"/>
    </xf>
    <xf numFmtId="0" fontId="35" fillId="4" borderId="0" xfId="3" applyFont="1" applyFill="1"/>
    <xf numFmtId="0" fontId="12" fillId="4" borderId="0" xfId="0" applyFont="1" applyFill="1" applyAlignment="1">
      <alignment horizontal="centerContinuous" vertical="center"/>
    </xf>
    <xf numFmtId="0" fontId="12" fillId="4" borderId="0" xfId="4" quotePrefix="1" applyFont="1" applyFill="1" applyAlignment="1">
      <alignment horizontal="left" vertical="center"/>
    </xf>
    <xf numFmtId="0" fontId="11" fillId="4" borderId="0" xfId="4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166" fontId="12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/>
    <xf numFmtId="166" fontId="12" fillId="6" borderId="0" xfId="1" applyNumberFormat="1" applyFont="1" applyFill="1" applyAlignment="1">
      <alignment horizontal="right" wrapText="1" shrinkToFit="1"/>
    </xf>
    <xf numFmtId="167" fontId="3" fillId="6" borderId="0" xfId="1" applyNumberFormat="1" applyFont="1" applyFill="1" applyAlignment="1">
      <alignment horizontal="right" wrapText="1" shrinkToFit="1"/>
    </xf>
    <xf numFmtId="0" fontId="13" fillId="3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7" fontId="3" fillId="3" borderId="4" xfId="1" applyNumberFormat="1" applyFont="1" applyFill="1" applyBorder="1" applyAlignment="1">
      <alignment horizontal="right" vertical="center" wrapText="1" shrinkToFit="1"/>
    </xf>
    <xf numFmtId="0" fontId="3" fillId="7" borderId="0" xfId="0" applyFont="1" applyFill="1" applyAlignment="1">
      <alignment vertical="center"/>
    </xf>
    <xf numFmtId="167" fontId="5" fillId="4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3" fillId="4" borderId="0" xfId="4" applyFont="1" applyFill="1" applyAlignment="1">
      <alignment horizontal="right" vertical="center" wrapText="1" shrinkToFit="1"/>
    </xf>
    <xf numFmtId="0" fontId="7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right" vertical="center" wrapText="1" shrinkToFit="1"/>
    </xf>
    <xf numFmtId="167" fontId="12" fillId="3" borderId="0" xfId="1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vertical="center" wrapText="1"/>
    </xf>
    <xf numFmtId="0" fontId="3" fillId="3" borderId="0" xfId="4" applyFont="1" applyFill="1" applyAlignment="1">
      <alignment vertical="center"/>
    </xf>
    <xf numFmtId="167" fontId="12" fillId="6" borderId="0" xfId="1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vertical="center" wrapText="1"/>
    </xf>
    <xf numFmtId="0" fontId="44" fillId="3" borderId="4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168" fontId="3" fillId="3" borderId="0" xfId="4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centerContinuous" vertical="center"/>
    </xf>
    <xf numFmtId="0" fontId="12" fillId="4" borderId="0" xfId="3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4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Continuous" vertical="center"/>
    </xf>
    <xf numFmtId="0" fontId="3" fillId="4" borderId="0" xfId="3" applyFont="1" applyFill="1" applyAlignment="1">
      <alignment horizontal="centerContinuous" vertical="center"/>
    </xf>
    <xf numFmtId="0" fontId="44" fillId="0" borderId="0" xfId="3" applyFont="1" applyAlignment="1">
      <alignment vertical="center"/>
    </xf>
    <xf numFmtId="0" fontId="44" fillId="4" borderId="0" xfId="3" applyFont="1" applyFill="1" applyAlignment="1">
      <alignment vertical="center"/>
    </xf>
    <xf numFmtId="0" fontId="9" fillId="4" borderId="0" xfId="3" applyFont="1" applyFill="1" applyAlignment="1">
      <alignment vertical="center"/>
    </xf>
    <xf numFmtId="0" fontId="44" fillId="0" borderId="0" xfId="3" applyFont="1" applyAlignment="1">
      <alignment vertical="center" wrapText="1" shrinkToFit="1"/>
    </xf>
    <xf numFmtId="0" fontId="44" fillId="4" borderId="0" xfId="3" applyFont="1" applyFill="1" applyAlignment="1">
      <alignment vertical="center" shrinkToFit="1"/>
    </xf>
    <xf numFmtId="0" fontId="45" fillId="0" borderId="0" xfId="3" applyFont="1" applyAlignment="1">
      <alignment horizontal="center" vertical="center" wrapText="1" shrinkToFit="1"/>
    </xf>
    <xf numFmtId="0" fontId="44" fillId="4" borderId="0" xfId="3" applyFont="1" applyFill="1" applyAlignment="1">
      <alignment horizontal="right" vertical="center"/>
    </xf>
    <xf numFmtId="0" fontId="44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right" vertical="center"/>
    </xf>
    <xf numFmtId="171" fontId="11" fillId="0" borderId="0" xfId="3" applyNumberFormat="1" applyFont="1" applyAlignment="1">
      <alignment horizontal="right" vertical="center" wrapText="1" shrinkToFit="1"/>
    </xf>
    <xf numFmtId="0" fontId="11" fillId="3" borderId="0" xfId="3" applyFont="1" applyFill="1" applyAlignment="1">
      <alignment horizontal="right" vertical="center" wrapText="1" shrinkToFit="1"/>
    </xf>
    <xf numFmtId="0" fontId="11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left" vertical="center" wrapText="1"/>
    </xf>
    <xf numFmtId="0" fontId="3" fillId="0" borderId="0" xfId="3" applyFont="1" applyAlignment="1">
      <alignment horizontal="left" vertical="center" wrapText="1" shrinkToFit="1"/>
    </xf>
    <xf numFmtId="10" fontId="3" fillId="3" borderId="0" xfId="2" applyNumberFormat="1" applyFont="1" applyFill="1" applyAlignment="1">
      <alignment horizontal="right" vertical="center" wrapText="1" shrinkToFit="1"/>
    </xf>
    <xf numFmtId="10" fontId="3" fillId="0" borderId="0" xfId="2" applyNumberFormat="1" applyFont="1" applyAlignment="1">
      <alignment horizontal="right" vertical="center" wrapText="1" shrinkToFit="1"/>
    </xf>
    <xf numFmtId="170" fontId="3" fillId="3" borderId="0" xfId="1" applyNumberFormat="1" applyFont="1" applyFill="1" applyAlignment="1">
      <alignment horizontal="right" vertical="center" wrapText="1" shrinkToFit="1"/>
    </xf>
    <xf numFmtId="170" fontId="3" fillId="0" borderId="0" xfId="1" applyNumberFormat="1" applyFont="1" applyAlignment="1">
      <alignment horizontal="right" vertical="center" wrapText="1" shrinkToFit="1"/>
    </xf>
    <xf numFmtId="0" fontId="3" fillId="6" borderId="0" xfId="3" applyFont="1" applyFill="1" applyAlignment="1">
      <alignment horizontal="left" vertical="center" wrapText="1"/>
    </xf>
    <xf numFmtId="10" fontId="3" fillId="6" borderId="0" xfId="2" applyNumberFormat="1" applyFont="1" applyFill="1" applyAlignment="1">
      <alignment horizontal="right" vertical="center" wrapText="1" shrinkToFit="1"/>
    </xf>
    <xf numFmtId="164" fontId="3" fillId="6" borderId="0" xfId="1" applyFont="1" applyFill="1" applyAlignment="1">
      <alignment horizontal="right" vertical="center" wrapText="1" shrinkToFit="1"/>
    </xf>
    <xf numFmtId="170" fontId="3" fillId="6" borderId="0" xfId="1" applyNumberFormat="1" applyFont="1" applyFill="1" applyAlignment="1">
      <alignment horizontal="right" vertical="center" wrapText="1" shrinkToFit="1"/>
    </xf>
    <xf numFmtId="0" fontId="3" fillId="4" borderId="0" xfId="3" applyFont="1" applyFill="1" applyAlignment="1">
      <alignment vertical="center" wrapText="1"/>
    </xf>
    <xf numFmtId="0" fontId="3" fillId="0" borderId="0" xfId="3" applyFont="1" applyAlignment="1">
      <alignment vertical="center" wrapText="1" shrinkToFit="1"/>
    </xf>
    <xf numFmtId="0" fontId="3" fillId="6" borderId="0" xfId="3" applyFont="1" applyFill="1" applyAlignment="1">
      <alignment vertical="center" wrapText="1"/>
    </xf>
    <xf numFmtId="0" fontId="13" fillId="0" borderId="4" xfId="3" applyFont="1" applyBorder="1" applyAlignment="1">
      <alignment vertical="center" wrapText="1" shrinkToFit="1"/>
    </xf>
    <xf numFmtId="10" fontId="3" fillId="0" borderId="4" xfId="2" applyNumberFormat="1" applyFont="1" applyBorder="1" applyAlignment="1">
      <alignment horizontal="right" vertical="center" wrapText="1" shrinkToFit="1"/>
    </xf>
    <xf numFmtId="170" fontId="3" fillId="0" borderId="4" xfId="1" applyNumberFormat="1" applyFont="1" applyBorder="1" applyAlignment="1">
      <alignment horizontal="right" vertical="center" wrapText="1" shrinkToFit="1"/>
    </xf>
    <xf numFmtId="0" fontId="13" fillId="4" borderId="0" xfId="3" applyFont="1" applyFill="1" applyAlignment="1">
      <alignment vertical="center"/>
    </xf>
    <xf numFmtId="10" fontId="3" fillId="3" borderId="0" xfId="2" applyNumberFormat="1" applyFont="1" applyFill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164" fontId="3" fillId="3" borderId="0" xfId="1" applyFont="1" applyFill="1" applyAlignment="1">
      <alignment horizontal="right" vertical="center"/>
    </xf>
    <xf numFmtId="170" fontId="3" fillId="3" borderId="0" xfId="1" applyNumberFormat="1" applyFont="1" applyFill="1" applyAlignment="1">
      <alignment horizontal="right" vertical="center"/>
    </xf>
    <xf numFmtId="170" fontId="3" fillId="0" borderId="0" xfId="1" applyNumberFormat="1" applyFont="1" applyAlignment="1">
      <alignment horizontal="right" vertical="center"/>
    </xf>
    <xf numFmtId="0" fontId="44" fillId="0" borderId="0" xfId="3" applyFont="1" applyAlignment="1">
      <alignment vertical="center" shrinkToFit="1"/>
    </xf>
    <xf numFmtId="0" fontId="44" fillId="4" borderId="0" xfId="3" applyFont="1" applyFill="1" applyAlignment="1">
      <alignment vertical="center" wrapText="1"/>
    </xf>
    <xf numFmtId="0" fontId="46" fillId="4" borderId="0" xfId="3" applyFont="1" applyFill="1" applyAlignment="1">
      <alignment vertical="center" wrapText="1"/>
    </xf>
    <xf numFmtId="0" fontId="46" fillId="4" borderId="0" xfId="3" applyFont="1" applyFill="1" applyAlignment="1">
      <alignment vertical="center"/>
    </xf>
    <xf numFmtId="0" fontId="46" fillId="4" borderId="0" xfId="3" applyFont="1" applyFill="1" applyAlignment="1">
      <alignment vertical="center" shrinkToFit="1"/>
    </xf>
    <xf numFmtId="168" fontId="44" fillId="4" borderId="0" xfId="3" applyNumberFormat="1" applyFont="1" applyFill="1" applyAlignment="1">
      <alignment vertical="center" shrinkToFit="1"/>
    </xf>
    <xf numFmtId="0" fontId="3" fillId="4" borderId="0" xfId="3" applyFont="1" applyFill="1" applyAlignment="1">
      <alignment horizontal="left" vertical="center"/>
    </xf>
    <xf numFmtId="167" fontId="3" fillId="4" borderId="0" xfId="1" applyNumberFormat="1" applyFont="1" applyFill="1" applyAlignment="1">
      <alignment horizontal="right" vertical="center"/>
    </xf>
    <xf numFmtId="0" fontId="13" fillId="3" borderId="0" xfId="3" applyFont="1" applyFill="1" applyAlignment="1">
      <alignment vertical="center"/>
    </xf>
    <xf numFmtId="0" fontId="12" fillId="4" borderId="0" xfId="0" applyFont="1" applyFill="1" applyAlignment="1">
      <alignment horizontal="centerContinuous" vertical="center" wrapText="1"/>
    </xf>
    <xf numFmtId="166" fontId="47" fillId="4" borderId="0" xfId="0" applyNumberFormat="1" applyFont="1" applyFill="1" applyAlignment="1">
      <alignment horizontal="centerContinuous" vertical="center"/>
    </xf>
    <xf numFmtId="0" fontId="11" fillId="4" borderId="0" xfId="4" applyFont="1" applyFill="1" applyAlignment="1">
      <alignment horizontal="right" vertical="center" wrapText="1"/>
    </xf>
    <xf numFmtId="166" fontId="3" fillId="0" borderId="0" xfId="1" applyNumberFormat="1" applyFont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12" fillId="4" borderId="0" xfId="3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 vertical="center" wrapText="1" shrinkToFit="1"/>
    </xf>
    <xf numFmtId="166" fontId="8" fillId="4" borderId="0" xfId="1" applyNumberFormat="1" applyFont="1" applyFill="1" applyAlignment="1">
      <alignment horizontal="right" vertical="center" wrapText="1" shrinkToFit="1"/>
    </xf>
    <xf numFmtId="169" fontId="5" fillId="4" borderId="0" xfId="2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 shrinkToFit="1"/>
    </xf>
    <xf numFmtId="0" fontId="4" fillId="6" borderId="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37" fontId="12" fillId="6" borderId="0" xfId="0" applyNumberFormat="1" applyFont="1" applyFill="1" applyAlignment="1">
      <alignment horizontal="right" vertical="center" wrapText="1" shrinkToFit="1"/>
    </xf>
    <xf numFmtId="0" fontId="12" fillId="6" borderId="0" xfId="0" applyFont="1" applyFill="1" applyAlignment="1">
      <alignment horizontal="right" vertical="center" wrapText="1" shrinkToFit="1"/>
    </xf>
    <xf numFmtId="0" fontId="12" fillId="4" borderId="0" xfId="0" applyFont="1" applyFill="1" applyAlignment="1">
      <alignment vertical="center"/>
    </xf>
    <xf numFmtId="37" fontId="3" fillId="4" borderId="0" xfId="0" applyNumberFormat="1" applyFont="1" applyFill="1" applyAlignment="1">
      <alignment horizontal="right" vertical="center" wrapText="1" shrinkToFit="1"/>
    </xf>
    <xf numFmtId="0" fontId="8" fillId="3" borderId="0" xfId="0" applyFont="1" applyFill="1" applyAlignment="1">
      <alignment horizontal="right" vertical="center" wrapText="1" shrinkToFit="1"/>
    </xf>
    <xf numFmtId="166" fontId="8" fillId="3" borderId="0" xfId="1" applyNumberFormat="1" applyFont="1" applyFill="1" applyAlignment="1">
      <alignment horizontal="right" vertical="center" wrapText="1" shrinkToFit="1"/>
    </xf>
    <xf numFmtId="168" fontId="8" fillId="3" borderId="0" xfId="0" applyNumberFormat="1" applyFont="1" applyFill="1" applyAlignment="1">
      <alignment horizontal="right" vertical="center" wrapText="1" shrinkToFit="1"/>
    </xf>
    <xf numFmtId="0" fontId="3" fillId="6" borderId="0" xfId="0" applyFont="1" applyFill="1" applyAlignment="1">
      <alignment horizontal="left" vertical="center" wrapText="1" indent="1"/>
    </xf>
    <xf numFmtId="0" fontId="8" fillId="6" borderId="0" xfId="0" applyFont="1" applyFill="1" applyAlignment="1">
      <alignment horizontal="right" vertical="center" wrapText="1" shrinkToFit="1"/>
    </xf>
    <xf numFmtId="172" fontId="3" fillId="6" borderId="0" xfId="5" applyNumberFormat="1" applyFont="1" applyFill="1" applyAlignment="1">
      <alignment horizontal="right" vertical="center" wrapText="1" shrinkToFit="1"/>
    </xf>
    <xf numFmtId="0" fontId="3" fillId="3" borderId="0" xfId="0" applyFont="1" applyFill="1" applyAlignment="1">
      <alignment horizontal="left" vertical="center" wrapText="1" indent="1"/>
    </xf>
    <xf numFmtId="37" fontId="12" fillId="4" borderId="0" xfId="0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horizontal="right" vertical="center" wrapText="1" shrinkToFit="1"/>
    </xf>
    <xf numFmtId="172" fontId="3" fillId="3" borderId="0" xfId="5" applyNumberFormat="1" applyFont="1" applyFill="1" applyAlignment="1">
      <alignment horizontal="right" vertical="center" wrapText="1" shrinkToFit="1"/>
    </xf>
    <xf numFmtId="37" fontId="12" fillId="3" borderId="0" xfId="0" applyNumberFormat="1" applyFont="1" applyFill="1" applyAlignment="1">
      <alignment horizontal="right" vertical="center" wrapText="1" shrinkToFit="1"/>
    </xf>
    <xf numFmtId="0" fontId="13" fillId="3" borderId="0" xfId="0" quotePrefix="1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 shrinkToFit="1"/>
    </xf>
    <xf numFmtId="0" fontId="3" fillId="6" borderId="4" xfId="0" applyFont="1" applyFill="1" applyBorder="1" applyAlignment="1">
      <alignment horizontal="left" vertical="center" wrapText="1" indent="1"/>
    </xf>
    <xf numFmtId="167" fontId="12" fillId="6" borderId="4" xfId="1" applyNumberFormat="1" applyFont="1" applyFill="1" applyBorder="1" applyAlignment="1">
      <alignment horizontal="right" vertical="center" wrapText="1" shrinkToFit="1"/>
    </xf>
    <xf numFmtId="0" fontId="6" fillId="0" borderId="0" xfId="0" applyFont="1"/>
    <xf numFmtId="0" fontId="12" fillId="4" borderId="0" xfId="4" quotePrefix="1" applyFont="1" applyFill="1" applyAlignment="1">
      <alignment horizontal="left"/>
    </xf>
    <xf numFmtId="0" fontId="11" fillId="4" borderId="0" xfId="4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13" fillId="6" borderId="2" xfId="0" applyFont="1" applyFill="1" applyBorder="1" applyAlignment="1">
      <alignment wrapText="1"/>
    </xf>
    <xf numFmtId="166" fontId="12" fillId="6" borderId="2" xfId="1" applyNumberFormat="1" applyFont="1" applyFill="1" applyBorder="1" applyAlignment="1">
      <alignment horizontal="right" wrapText="1" shrinkToFit="1"/>
    </xf>
    <xf numFmtId="167" fontId="3" fillId="6" borderId="2" xfId="1" applyNumberFormat="1" applyFont="1" applyFill="1" applyBorder="1" applyAlignment="1">
      <alignment horizontal="right" wrapText="1" shrinkToFit="1"/>
    </xf>
    <xf numFmtId="0" fontId="13" fillId="4" borderId="6" xfId="0" applyFont="1" applyFill="1" applyBorder="1" applyAlignment="1">
      <alignment wrapText="1"/>
    </xf>
    <xf numFmtId="166" fontId="12" fillId="4" borderId="6" xfId="1" applyNumberFormat="1" applyFont="1" applyFill="1" applyBorder="1" applyAlignment="1">
      <alignment horizontal="right" wrapText="1" shrinkToFit="1"/>
    </xf>
    <xf numFmtId="167" fontId="3" fillId="4" borderId="6" xfId="1" applyNumberFormat="1" applyFont="1" applyFill="1" applyBorder="1" applyAlignment="1">
      <alignment horizontal="right" wrapText="1" shrinkToFit="1"/>
    </xf>
    <xf numFmtId="0" fontId="13" fillId="6" borderId="0" xfId="0" applyFont="1" applyFill="1" applyAlignment="1">
      <alignment horizontal="left" wrapText="1"/>
    </xf>
    <xf numFmtId="0" fontId="13" fillId="4" borderId="0" xfId="0" quotePrefix="1" applyFont="1" applyFill="1" applyAlignment="1">
      <alignment horizontal="left"/>
    </xf>
    <xf numFmtId="0" fontId="13" fillId="4" borderId="0" xfId="0" applyFont="1" applyFill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/>
    </xf>
    <xf numFmtId="166" fontId="12" fillId="3" borderId="6" xfId="1" applyNumberFormat="1" applyFont="1" applyFill="1" applyBorder="1" applyAlignment="1">
      <alignment horizontal="right" wrapText="1" shrinkToFit="1"/>
    </xf>
    <xf numFmtId="167" fontId="3" fillId="3" borderId="6" xfId="1" applyNumberFormat="1" applyFont="1" applyFill="1" applyBorder="1" applyAlignment="1">
      <alignment horizontal="right" wrapText="1" shrinkToFit="1"/>
    </xf>
    <xf numFmtId="167" fontId="3" fillId="4" borderId="2" xfId="1" applyNumberFormat="1" applyFont="1" applyFill="1" applyBorder="1" applyAlignment="1">
      <alignment horizontal="right" wrapText="1" shrinkToFit="1"/>
    </xf>
    <xf numFmtId="167" fontId="3" fillId="3" borderId="2" xfId="1" applyNumberFormat="1" applyFont="1" applyFill="1" applyBorder="1" applyAlignment="1">
      <alignment horizontal="right" wrapText="1" shrinkToFi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/>
    <xf numFmtId="0" fontId="12" fillId="4" borderId="0" xfId="3" applyFont="1" applyFill="1" applyAlignment="1">
      <alignment wrapText="1"/>
    </xf>
    <xf numFmtId="169" fontId="5" fillId="4" borderId="0" xfId="2" applyNumberFormat="1" applyFont="1" applyFill="1" applyAlignment="1">
      <alignment horizontal="right" wrapText="1" shrinkToFit="1"/>
    </xf>
    <xf numFmtId="167" fontId="5" fillId="4" borderId="0" xfId="1" applyNumberFormat="1" applyFont="1" applyFill="1" applyAlignment="1">
      <alignment horizontal="right" wrapText="1" shrinkToFit="1"/>
    </xf>
    <xf numFmtId="0" fontId="4" fillId="4" borderId="0" xfId="0" applyFont="1" applyFill="1" applyAlignment="1">
      <alignment horizontal="right" wrapText="1" shrinkToFit="1"/>
    </xf>
    <xf numFmtId="0" fontId="3" fillId="4" borderId="0" xfId="4" applyFont="1" applyFill="1" applyAlignment="1">
      <alignment horizontal="right" wrapText="1" shrinkToFit="1"/>
    </xf>
    <xf numFmtId="0" fontId="3" fillId="3" borderId="0" xfId="4" applyFont="1" applyFill="1" applyAlignment="1">
      <alignment horizontal="right" wrapText="1" shrinkToFit="1"/>
    </xf>
    <xf numFmtId="166" fontId="4" fillId="4" borderId="0" xfId="0" applyNumberFormat="1" applyFont="1" applyFill="1" applyAlignment="1">
      <alignment horizontal="right" wrapText="1" shrinkToFit="1"/>
    </xf>
    <xf numFmtId="0" fontId="13" fillId="3" borderId="0" xfId="0" applyFont="1" applyFill="1"/>
    <xf numFmtId="0" fontId="12" fillId="6" borderId="0" xfId="0" applyFont="1" applyFill="1" applyAlignment="1">
      <alignment horizontal="right" wrapText="1" shrinkToFit="1"/>
    </xf>
    <xf numFmtId="0" fontId="3" fillId="3" borderId="0" xfId="0" applyFont="1" applyFill="1" applyAlignment="1">
      <alignment wrapText="1"/>
    </xf>
    <xf numFmtId="0" fontId="44" fillId="3" borderId="0" xfId="0" applyFont="1" applyFill="1"/>
    <xf numFmtId="166" fontId="5" fillId="3" borderId="0" xfId="1" applyNumberFormat="1" applyFont="1" applyFill="1" applyAlignment="1">
      <alignment horizontal="right" wrapText="1" shrinkToFit="1"/>
    </xf>
    <xf numFmtId="0" fontId="8" fillId="3" borderId="0" xfId="0" applyFont="1" applyFill="1" applyAlignment="1">
      <alignment horizontal="right" wrapText="1" shrinkToFit="1"/>
    </xf>
    <xf numFmtId="168" fontId="8" fillId="3" borderId="0" xfId="0" applyNumberFormat="1" applyFont="1" applyFill="1" applyAlignment="1">
      <alignment horizontal="right" wrapText="1" shrinkToFit="1"/>
    </xf>
    <xf numFmtId="0" fontId="8" fillId="6" borderId="0" xfId="0" applyFont="1" applyFill="1" applyAlignment="1">
      <alignment horizontal="right" wrapText="1" shrinkToFit="1"/>
    </xf>
    <xf numFmtId="166" fontId="12" fillId="3" borderId="0" xfId="1" applyNumberFormat="1" applyFont="1" applyFill="1" applyAlignment="1">
      <alignment horizontal="right" wrapText="1" shrinkToFit="1"/>
    </xf>
    <xf numFmtId="0" fontId="3" fillId="3" borderId="0" xfId="0" quotePrefix="1" applyFont="1" applyFill="1" applyAlignment="1">
      <alignment horizontal="left" wrapText="1"/>
    </xf>
    <xf numFmtId="0" fontId="12" fillId="3" borderId="0" xfId="0" applyFont="1" applyFill="1" applyAlignment="1">
      <alignment horizontal="right" wrapText="1" shrinkToFit="1"/>
    </xf>
    <xf numFmtId="0" fontId="3" fillId="6" borderId="4" xfId="0" applyFont="1" applyFill="1" applyBorder="1" applyAlignment="1">
      <alignment horizontal="left" wrapText="1" indent="1"/>
    </xf>
    <xf numFmtId="0" fontId="3" fillId="3" borderId="4" xfId="0" applyFont="1" applyFill="1" applyBorder="1"/>
    <xf numFmtId="173" fontId="12" fillId="6" borderId="4" xfId="0" applyNumberFormat="1" applyFont="1" applyFill="1" applyBorder="1" applyAlignment="1">
      <alignment horizontal="right" vertical="center" wrapText="1" shrinkToFit="1"/>
    </xf>
    <xf numFmtId="173" fontId="8" fillId="6" borderId="4" xfId="0" applyNumberFormat="1" applyFont="1" applyFill="1" applyBorder="1" applyAlignment="1">
      <alignment horizontal="right" vertical="center" wrapText="1" shrinkToFit="1"/>
    </xf>
    <xf numFmtId="9" fontId="3" fillId="3" borderId="0" xfId="2" applyFont="1" applyFill="1"/>
    <xf numFmtId="9" fontId="12" fillId="3" borderId="0" xfId="2" applyFont="1" applyFill="1"/>
    <xf numFmtId="9" fontId="3" fillId="4" borderId="0" xfId="2" applyFont="1" applyFill="1"/>
    <xf numFmtId="0" fontId="4" fillId="3" borderId="0" xfId="6" applyFont="1" applyFill="1" applyAlignment="1">
      <alignment vertical="center"/>
    </xf>
    <xf numFmtId="0" fontId="12" fillId="4" borderId="0" xfId="0" applyFont="1" applyFill="1" applyAlignment="1">
      <alignment horizontal="centerContinuous" vertical="center" shrinkToFit="1"/>
    </xf>
    <xf numFmtId="166" fontId="47" fillId="4" borderId="0" xfId="0" applyNumberFormat="1" applyFont="1" applyFill="1" applyAlignment="1">
      <alignment horizontal="centerContinuous" vertical="center" shrinkToFit="1"/>
    </xf>
    <xf numFmtId="0" fontId="12" fillId="4" borderId="0" xfId="0" applyFont="1" applyFill="1" applyAlignment="1">
      <alignment horizontal="center" vertical="center"/>
    </xf>
    <xf numFmtId="167" fontId="4" fillId="4" borderId="0" xfId="1" applyNumberFormat="1" applyFont="1" applyFill="1" applyAlignment="1">
      <alignment horizontal="centerContinuous" vertical="center" shrinkToFit="1"/>
    </xf>
    <xf numFmtId="0" fontId="3" fillId="4" borderId="0" xfId="0" applyFont="1" applyFill="1" applyAlignment="1">
      <alignment vertical="center" shrinkToFit="1"/>
    </xf>
    <xf numFmtId="0" fontId="12" fillId="4" borderId="0" xfId="4" applyFont="1" applyFill="1" applyAlignment="1">
      <alignment horizontal="center" vertical="center"/>
    </xf>
    <xf numFmtId="0" fontId="11" fillId="4" borderId="0" xfId="4" applyFont="1" applyFill="1" applyAlignment="1">
      <alignment horizontal="right" vertical="center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0" xfId="0" quotePrefix="1" applyFont="1" applyFill="1" applyAlignment="1">
      <alignment horizontal="right" vertical="center" shrinkToFit="1"/>
    </xf>
    <xf numFmtId="167" fontId="8" fillId="4" borderId="0" xfId="1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horizontal="right" vertical="center" shrinkToFit="1"/>
    </xf>
    <xf numFmtId="0" fontId="3" fillId="4" borderId="0" xfId="0" applyFont="1" applyFill="1" applyAlignment="1">
      <alignment horizontal="right" vertical="center" shrinkToFit="1"/>
    </xf>
    <xf numFmtId="43" fontId="8" fillId="4" borderId="0" xfId="0" applyNumberFormat="1" applyFont="1" applyFill="1" applyAlignment="1">
      <alignment horizontal="right" vertical="center" wrapText="1" shrinkToFit="1"/>
    </xf>
    <xf numFmtId="0" fontId="3" fillId="0" borderId="4" xfId="0" applyFont="1" applyBorder="1" applyAlignment="1">
      <alignment horizontal="right" vertical="center" shrinkToFit="1"/>
    </xf>
    <xf numFmtId="169" fontId="4" fillId="4" borderId="0" xfId="2" applyNumberFormat="1" applyFont="1" applyFill="1" applyAlignment="1">
      <alignment horizontal="right" vertical="center" wrapText="1" shrinkToFit="1"/>
    </xf>
    <xf numFmtId="0" fontId="5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12" fillId="6" borderId="0" xfId="4" applyFont="1" applyFill="1" applyAlignment="1">
      <alignment horizontal="right" vertical="center" wrapText="1" shrinkToFit="1"/>
    </xf>
    <xf numFmtId="168" fontId="3" fillId="3" borderId="0" xfId="0" applyNumberFormat="1" applyFont="1" applyFill="1" applyAlignment="1">
      <alignment horizontal="right" vertical="center" wrapText="1" shrinkToFit="1"/>
    </xf>
    <xf numFmtId="0" fontId="8" fillId="3" borderId="0" xfId="4" applyFont="1" applyFill="1" applyAlignment="1">
      <alignment horizontal="right" vertical="center" wrapText="1" shrinkToFit="1"/>
    </xf>
    <xf numFmtId="166" fontId="3" fillId="3" borderId="0" xfId="4" applyNumberFormat="1" applyFont="1" applyFill="1" applyAlignment="1">
      <alignment horizontal="right" vertical="center" wrapText="1" shrinkToFit="1"/>
    </xf>
    <xf numFmtId="164" fontId="12" fillId="3" borderId="0" xfId="1" applyFont="1" applyFill="1" applyAlignment="1">
      <alignment horizontal="right" vertical="center" wrapText="1" shrinkToFit="1"/>
    </xf>
    <xf numFmtId="167" fontId="3" fillId="3" borderId="0" xfId="4" applyNumberFormat="1" applyFont="1" applyFill="1" applyAlignment="1">
      <alignment horizontal="right" vertical="center" wrapText="1" shrinkToFit="1"/>
    </xf>
    <xf numFmtId="0" fontId="15" fillId="3" borderId="0" xfId="0" quotePrefix="1" applyFont="1" applyFill="1" applyAlignment="1">
      <alignment horizontal="right" vertical="center" wrapText="1" shrinkToFit="1"/>
    </xf>
    <xf numFmtId="0" fontId="3" fillId="6" borderId="0" xfId="4" applyFont="1" applyFill="1" applyAlignment="1">
      <alignment horizontal="right" vertical="center" wrapText="1" shrinkToFit="1"/>
    </xf>
    <xf numFmtId="167" fontId="3" fillId="6" borderId="0" xfId="4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/>
    </xf>
    <xf numFmtId="167" fontId="3" fillId="6" borderId="4" xfId="4" applyNumberFormat="1" applyFont="1" applyFill="1" applyBorder="1" applyAlignment="1">
      <alignment horizontal="right" vertical="center" wrapText="1" shrinkToFit="1"/>
    </xf>
    <xf numFmtId="0" fontId="3" fillId="6" borderId="4" xfId="4" applyFont="1" applyFill="1" applyBorder="1" applyAlignment="1">
      <alignment horizontal="right" vertical="center" wrapText="1" shrinkToFit="1"/>
    </xf>
    <xf numFmtId="0" fontId="4" fillId="3" borderId="0" xfId="6" applyFont="1" applyFill="1" applyAlignment="1">
      <alignment vertical="center" wrapText="1"/>
    </xf>
    <xf numFmtId="0" fontId="4" fillId="3" borderId="0" xfId="6" applyFont="1" applyFill="1" applyAlignment="1">
      <alignment vertical="center" shrinkToFi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/>
    </xf>
    <xf numFmtId="166" fontId="4" fillId="3" borderId="0" xfId="1" applyNumberFormat="1" applyFont="1" applyFill="1" applyAlignment="1">
      <alignment horizontal="right" wrapText="1" shrinkToFit="1"/>
    </xf>
    <xf numFmtId="167" fontId="13" fillId="3" borderId="0" xfId="1" applyNumberFormat="1" applyFont="1" applyFill="1" applyAlignment="1">
      <alignment horizontal="right" wrapText="1" shrinkToFit="1"/>
    </xf>
    <xf numFmtId="166" fontId="4" fillId="3" borderId="5" xfId="1" applyNumberFormat="1" applyFont="1" applyFill="1" applyBorder="1" applyAlignment="1">
      <alignment horizontal="right" wrapText="1" shrinkToFit="1"/>
    </xf>
    <xf numFmtId="167" fontId="13" fillId="3" borderId="5" xfId="1" applyNumberFormat="1" applyFont="1" applyFill="1" applyBorder="1" applyAlignment="1">
      <alignment horizontal="right" wrapText="1" shrinkToFit="1"/>
    </xf>
    <xf numFmtId="0" fontId="13" fillId="6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166" fontId="12" fillId="3" borderId="2" xfId="1" applyNumberFormat="1" applyFont="1" applyFill="1" applyBorder="1" applyAlignment="1">
      <alignment horizontal="right" vertical="center" wrapText="1" shrinkToFit="1"/>
    </xf>
    <xf numFmtId="166" fontId="3" fillId="3" borderId="2" xfId="1" applyNumberFormat="1" applyFont="1" applyFill="1" applyBorder="1" applyAlignment="1">
      <alignment horizontal="right" vertical="center" wrapText="1" shrinkToFit="1"/>
    </xf>
    <xf numFmtId="0" fontId="13" fillId="3" borderId="4" xfId="0" applyFont="1" applyFill="1" applyBorder="1" applyAlignment="1">
      <alignment horizontal="right" vertical="center" wrapText="1" shrinkToFit="1"/>
    </xf>
    <xf numFmtId="0" fontId="13" fillId="3" borderId="9" xfId="0" applyFont="1" applyFill="1" applyBorder="1" applyAlignment="1">
      <alignment vertical="center" wrapText="1"/>
    </xf>
    <xf numFmtId="169" fontId="27" fillId="3" borderId="0" xfId="2" quotePrefix="1" applyNumberFormat="1" applyFont="1" applyFill="1" applyAlignment="1">
      <alignment horizontal="right" vertical="center" wrapText="1" shrinkToFit="1"/>
    </xf>
    <xf numFmtId="9" fontId="27" fillId="3" borderId="0" xfId="2" quotePrefix="1" applyFont="1" applyFill="1" applyAlignment="1">
      <alignment horizontal="right" vertical="center" wrapText="1" shrinkToFit="1"/>
    </xf>
    <xf numFmtId="166" fontId="12" fillId="6" borderId="4" xfId="1" applyNumberFormat="1" applyFont="1" applyFill="1" applyBorder="1" applyAlignment="1">
      <alignment horizontal="right" vertical="center" wrapText="1" shrinkToFit="1"/>
    </xf>
    <xf numFmtId="166" fontId="3" fillId="6" borderId="4" xfId="1" applyNumberFormat="1" applyFont="1" applyFill="1" applyBorder="1" applyAlignment="1">
      <alignment horizontal="right" vertical="center" wrapText="1" shrinkToFit="1"/>
    </xf>
    <xf numFmtId="166" fontId="35" fillId="7" borderId="0" xfId="3" applyNumberFormat="1" applyFont="1" applyFill="1"/>
    <xf numFmtId="166" fontId="31" fillId="3" borderId="7" xfId="1" applyNumberFormat="1" applyFont="1" applyFill="1" applyBorder="1"/>
    <xf numFmtId="0" fontId="13" fillId="3" borderId="0" xfId="3" applyFont="1" applyFill="1" applyAlignment="1">
      <alignment horizontal="right" wrapText="1" shrinkToFit="1"/>
    </xf>
    <xf numFmtId="0" fontId="3" fillId="3" borderId="2" xfId="3" applyFont="1" applyFill="1" applyBorder="1" applyAlignment="1">
      <alignment horizontal="right" wrapText="1" shrinkToFit="1"/>
    </xf>
    <xf numFmtId="166" fontId="4" fillId="3" borderId="2" xfId="1" applyNumberFormat="1" applyFont="1" applyFill="1" applyBorder="1" applyAlignment="1">
      <alignment horizontal="right" vertical="center" wrapText="1" shrinkToFit="1"/>
    </xf>
    <xf numFmtId="167" fontId="13" fillId="3" borderId="2" xfId="1" applyNumberFormat="1" applyFont="1" applyFill="1" applyBorder="1" applyAlignment="1">
      <alignment horizontal="right" wrapText="1" shrinkToFit="1"/>
    </xf>
    <xf numFmtId="169" fontId="38" fillId="4" borderId="0" xfId="2" applyNumberFormat="1" applyFont="1" applyFill="1"/>
    <xf numFmtId="0" fontId="3" fillId="6" borderId="4" xfId="0" applyFont="1" applyFill="1" applyBorder="1" applyAlignment="1">
      <alignment vertical="center"/>
    </xf>
    <xf numFmtId="166" fontId="26" fillId="4" borderId="0" xfId="3" applyNumberFormat="1" applyFont="1" applyFill="1" applyAlignment="1">
      <alignment horizontal="left"/>
    </xf>
    <xf numFmtId="166" fontId="26" fillId="4" borderId="0" xfId="1" applyNumberFormat="1" applyFont="1" applyFill="1" applyAlignment="1">
      <alignment horizontal="left" vertical="center"/>
    </xf>
    <xf numFmtId="166" fontId="12" fillId="4" borderId="0" xfId="4" applyNumberFormat="1" applyFont="1" applyFill="1" applyAlignment="1">
      <alignment horizontal="right" wrapText="1" shrinkToFit="1"/>
    </xf>
    <xf numFmtId="166" fontId="12" fillId="0" borderId="4" xfId="1" applyNumberFormat="1" applyFont="1" applyBorder="1" applyAlignment="1">
      <alignment horizontal="right" vertical="center" wrapText="1" shrinkToFit="1"/>
    </xf>
    <xf numFmtId="0" fontId="26" fillId="4" borderId="0" xfId="3" applyFont="1" applyFill="1" applyAlignment="1">
      <alignment horizontal="right" wrapText="1" shrinkToFit="1"/>
    </xf>
    <xf numFmtId="166" fontId="26" fillId="4" borderId="0" xfId="3" applyNumberFormat="1" applyFont="1" applyFill="1" applyAlignment="1">
      <alignment horizontal="left" shrinkToFit="1"/>
    </xf>
    <xf numFmtId="0" fontId="26" fillId="4" borderId="0" xfId="3" applyFont="1" applyFill="1" applyAlignment="1">
      <alignment horizontal="left"/>
    </xf>
    <xf numFmtId="166" fontId="28" fillId="3" borderId="0" xfId="3" applyNumberFormat="1" applyFont="1" applyFill="1" applyAlignment="1">
      <alignment horizontal="left" wrapText="1" shrinkToFit="1"/>
    </xf>
    <xf numFmtId="0" fontId="26" fillId="4" borderId="0" xfId="0" applyFont="1" applyFill="1" applyAlignment="1">
      <alignment vertical="center"/>
    </xf>
    <xf numFmtId="9" fontId="44" fillId="4" borderId="0" xfId="2" applyFont="1" applyFill="1" applyAlignment="1">
      <alignment vertical="center"/>
    </xf>
    <xf numFmtId="166" fontId="28" fillId="4" borderId="0" xfId="3" applyNumberFormat="1" applyFont="1" applyFill="1" applyAlignment="1">
      <alignment horizontal="left"/>
    </xf>
    <xf numFmtId="166" fontId="26" fillId="4" borderId="0" xfId="3" applyNumberFormat="1" applyFont="1" applyFill="1" applyAlignment="1">
      <alignment horizontal="left" wrapText="1" shrinkToFit="1"/>
    </xf>
    <xf numFmtId="0" fontId="3" fillId="4" borderId="4" xfId="0" applyFont="1" applyFill="1" applyBorder="1" applyAlignment="1">
      <alignment vertical="center" wrapText="1"/>
    </xf>
    <xf numFmtId="169" fontId="3" fillId="6" borderId="4" xfId="2" applyNumberFormat="1" applyFont="1" applyFill="1" applyBorder="1" applyAlignment="1">
      <alignment vertical="center" shrinkToFit="1"/>
    </xf>
    <xf numFmtId="0" fontId="45" fillId="0" borderId="1" xfId="3" applyFont="1" applyBorder="1" applyAlignment="1">
      <alignment horizontal="center" vertical="center" wrapText="1" shrinkToFit="1"/>
    </xf>
    <xf numFmtId="165" fontId="11" fillId="0" borderId="0" xfId="3" quotePrefix="1" applyNumberFormat="1" applyFont="1" applyAlignment="1">
      <alignment horizontal="right" vertical="center" shrinkToFit="1"/>
    </xf>
    <xf numFmtId="0" fontId="13" fillId="6" borderId="0" xfId="3" applyFont="1" applyFill="1" applyAlignment="1">
      <alignment vertical="center" wrapText="1"/>
    </xf>
    <xf numFmtId="0" fontId="13" fillId="4" borderId="0" xfId="3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" borderId="3" xfId="3" applyFont="1" applyFill="1" applyBorder="1" applyAlignment="1">
      <alignment vertical="center" wrapText="1"/>
    </xf>
    <xf numFmtId="0" fontId="3" fillId="0" borderId="0" xfId="3" applyFont="1" applyFill="1" applyAlignment="1">
      <alignment horizontal="right" wrapText="1" shrinkToFit="1"/>
    </xf>
    <xf numFmtId="167" fontId="13" fillId="0" borderId="0" xfId="1" applyNumberFormat="1" applyFont="1" applyFill="1" applyAlignment="1">
      <alignment horizontal="right" wrapText="1" shrinkToFit="1"/>
    </xf>
    <xf numFmtId="0" fontId="3" fillId="0" borderId="3" xfId="3" applyFont="1" applyFill="1" applyBorder="1" applyAlignment="1">
      <alignment horizontal="right" wrapText="1" shrinkToFit="1"/>
    </xf>
    <xf numFmtId="167" fontId="13" fillId="0" borderId="3" xfId="1" applyNumberFormat="1" applyFont="1" applyFill="1" applyBorder="1" applyAlignment="1">
      <alignment horizontal="right" vertical="center" wrapText="1" shrinkToFit="1"/>
    </xf>
    <xf numFmtId="0" fontId="13" fillId="3" borderId="5" xfId="3" applyFont="1" applyFill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13" fillId="6" borderId="3" xfId="3" applyFont="1" applyFill="1" applyBorder="1" applyAlignment="1">
      <alignment vertical="center" wrapText="1"/>
    </xf>
    <xf numFmtId="0" fontId="3" fillId="3" borderId="5" xfId="3" applyFont="1" applyFill="1" applyBorder="1" applyAlignment="1">
      <alignment horizontal="right" wrapText="1" shrinkToFit="1"/>
    </xf>
    <xf numFmtId="166" fontId="3" fillId="6" borderId="7" xfId="3" applyNumberFormat="1" applyFont="1" applyFill="1" applyBorder="1" applyAlignment="1">
      <alignment horizontal="right" wrapText="1" shrinkToFit="1"/>
    </xf>
    <xf numFmtId="0" fontId="49" fillId="5" borderId="0" xfId="0" applyFont="1" applyFill="1" applyAlignment="1">
      <alignment horizontal="center" vertical="center" wrapText="1" shrinkToFit="1"/>
    </xf>
    <xf numFmtId="0" fontId="50" fillId="4" borderId="0" xfId="0" applyFont="1" applyFill="1"/>
    <xf numFmtId="0" fontId="50" fillId="4" borderId="0" xfId="0" applyFont="1" applyFill="1" applyAlignment="1">
      <alignment horizontal="right"/>
    </xf>
    <xf numFmtId="166" fontId="50" fillId="4" borderId="0" xfId="1" applyNumberFormat="1" applyFont="1" applyFill="1" applyAlignment="1">
      <alignment horizontal="center"/>
    </xf>
    <xf numFmtId="166" fontId="51" fillId="4" borderId="0" xfId="1" applyNumberFormat="1" applyFont="1" applyFill="1" applyAlignment="1">
      <alignment horizontal="center"/>
    </xf>
    <xf numFmtId="0" fontId="50" fillId="9" borderId="0" xfId="0" quotePrefix="1" applyFont="1" applyFill="1"/>
    <xf numFmtId="166" fontId="50" fillId="0" borderId="0" xfId="1" applyNumberFormat="1" applyFont="1" applyFill="1" applyAlignment="1">
      <alignment horizontal="right"/>
    </xf>
    <xf numFmtId="166" fontId="50" fillId="3" borderId="7" xfId="1" applyNumberFormat="1" applyFont="1" applyFill="1" applyBorder="1"/>
    <xf numFmtId="166" fontId="50" fillId="3" borderId="0" xfId="1" applyNumberFormat="1" applyFont="1" applyFill="1" applyBorder="1"/>
    <xf numFmtId="166" fontId="50" fillId="3" borderId="5" xfId="1" applyNumberFormat="1" applyFont="1" applyFill="1" applyBorder="1"/>
    <xf numFmtId="0" fontId="52" fillId="0" borderId="0" xfId="0" applyFont="1" applyAlignment="1">
      <alignment horizontal="center"/>
    </xf>
    <xf numFmtId="0" fontId="53" fillId="4" borderId="0" xfId="0" applyFont="1" applyFill="1"/>
    <xf numFmtId="0" fontId="53" fillId="4" borderId="0" xfId="0" applyFont="1" applyFill="1" applyAlignment="1">
      <alignment horizontal="center"/>
    </xf>
    <xf numFmtId="0" fontId="53" fillId="4" borderId="0" xfId="0" applyFont="1" applyFill="1" applyAlignment="1">
      <alignment horizontal="centerContinuous"/>
    </xf>
    <xf numFmtId="0" fontId="52" fillId="0" borderId="0" xfId="0" applyFont="1" applyAlignment="1"/>
    <xf numFmtId="0" fontId="50" fillId="4" borderId="10" xfId="0" applyFont="1" applyFill="1" applyBorder="1"/>
    <xf numFmtId="167" fontId="50" fillId="4" borderId="7" xfId="1" applyNumberFormat="1" applyFont="1" applyFill="1" applyBorder="1" applyAlignment="1">
      <alignment horizontal="right"/>
    </xf>
    <xf numFmtId="0" fontId="50" fillId="4" borderId="7" xfId="0" applyFont="1" applyFill="1" applyBorder="1"/>
    <xf numFmtId="167" fontId="50" fillId="4" borderId="11" xfId="1" applyNumberFormat="1" applyFont="1" applyFill="1" applyBorder="1" applyAlignment="1">
      <alignment horizontal="right"/>
    </xf>
    <xf numFmtId="0" fontId="50" fillId="4" borderId="12" xfId="0" applyFont="1" applyFill="1" applyBorder="1"/>
    <xf numFmtId="167" fontId="50" fillId="4" borderId="0" xfId="1" applyNumberFormat="1" applyFont="1" applyFill="1" applyBorder="1" applyAlignment="1">
      <alignment horizontal="right"/>
    </xf>
    <xf numFmtId="167" fontId="50" fillId="4" borderId="13" xfId="1" applyNumberFormat="1" applyFont="1" applyFill="1" applyBorder="1" applyAlignment="1">
      <alignment horizontal="right"/>
    </xf>
    <xf numFmtId="0" fontId="50" fillId="4" borderId="0" xfId="0" applyFont="1" applyFill="1" applyBorder="1"/>
    <xf numFmtId="0" fontId="50" fillId="4" borderId="13" xfId="0" applyFont="1" applyFill="1" applyBorder="1"/>
    <xf numFmtId="0" fontId="50" fillId="4" borderId="14" xfId="0" applyFont="1" applyFill="1" applyBorder="1"/>
    <xf numFmtId="167" fontId="50" fillId="4" borderId="5" xfId="1" applyNumberFormat="1" applyFont="1" applyFill="1" applyBorder="1" applyAlignment="1">
      <alignment horizontal="right"/>
    </xf>
    <xf numFmtId="167" fontId="50" fillId="4" borderId="15" xfId="1" applyNumberFormat="1" applyFont="1" applyFill="1" applyBorder="1" applyAlignment="1">
      <alignment horizontal="right"/>
    </xf>
    <xf numFmtId="0" fontId="50" fillId="3" borderId="0" xfId="0" applyFont="1" applyFill="1" applyBorder="1"/>
    <xf numFmtId="166" fontId="50" fillId="4" borderId="0" xfId="0" applyNumberFormat="1" applyFont="1" applyFill="1"/>
    <xf numFmtId="169" fontId="50" fillId="3" borderId="0" xfId="2" applyNumberFormat="1" applyFont="1" applyFill="1" applyBorder="1"/>
    <xf numFmtId="0" fontId="50" fillId="3" borderId="5" xfId="0" applyFont="1" applyFill="1" applyBorder="1"/>
    <xf numFmtId="169" fontId="50" fillId="3" borderId="5" xfId="2" applyNumberFormat="1" applyFont="1" applyFill="1" applyBorder="1"/>
    <xf numFmtId="0" fontId="50" fillId="3" borderId="0" xfId="0" applyFont="1" applyFill="1"/>
    <xf numFmtId="166" fontId="50" fillId="3" borderId="0" xfId="0" applyNumberFormat="1" applyFont="1" applyFill="1"/>
    <xf numFmtId="169" fontId="50" fillId="3" borderId="0" xfId="2" applyNumberFormat="1" applyFont="1" applyFill="1"/>
    <xf numFmtId="166" fontId="50" fillId="8" borderId="0" xfId="0" applyNumberFormat="1" applyFont="1" applyFill="1"/>
    <xf numFmtId="10" fontId="3" fillId="6" borderId="4" xfId="2" applyNumberFormat="1" applyFont="1" applyFill="1" applyBorder="1" applyAlignment="1">
      <alignment horizontal="right" vertical="center" wrapText="1" shrinkToFit="1"/>
    </xf>
    <xf numFmtId="164" fontId="3" fillId="6" borderId="4" xfId="1" applyFont="1" applyFill="1" applyBorder="1" applyAlignment="1">
      <alignment horizontal="right" vertical="center" wrapText="1" shrinkToFit="1"/>
    </xf>
    <xf numFmtId="170" fontId="3" fillId="6" borderId="4" xfId="1" applyNumberFormat="1" applyFont="1" applyFill="1" applyBorder="1" applyAlignment="1">
      <alignment horizontal="right" vertical="center" wrapText="1" shrinkToFit="1"/>
    </xf>
    <xf numFmtId="166" fontId="12" fillId="0" borderId="4" xfId="1" applyNumberFormat="1" applyFont="1" applyFill="1" applyBorder="1" applyAlignment="1">
      <alignment horizontal="right" vertical="center" wrapText="1" shrinkToFit="1"/>
    </xf>
    <xf numFmtId="166" fontId="12" fillId="3" borderId="3" xfId="1" applyNumberFormat="1" applyFont="1" applyFill="1" applyBorder="1" applyAlignment="1">
      <alignment horizontal="right" vertical="center" wrapText="1" shrinkToFit="1"/>
    </xf>
    <xf numFmtId="0" fontId="32" fillId="4" borderId="8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 wrapText="1"/>
    </xf>
    <xf numFmtId="166" fontId="12" fillId="4" borderId="2" xfId="1" applyNumberFormat="1" applyFont="1" applyFill="1" applyBorder="1" applyAlignment="1">
      <alignment horizontal="right" wrapText="1" shrinkToFit="1"/>
    </xf>
    <xf numFmtId="164" fontId="3" fillId="4" borderId="0" xfId="0" applyNumberFormat="1" applyFont="1" applyFill="1" applyAlignment="1">
      <alignment vertical="center"/>
    </xf>
    <xf numFmtId="166" fontId="26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Border="1" applyAlignment="1">
      <alignment vertical="center" wrapText="1"/>
    </xf>
    <xf numFmtId="37" fontId="3" fillId="6" borderId="0" xfId="0" applyNumberFormat="1" applyFont="1" applyFill="1" applyAlignment="1">
      <alignment horizontal="right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horizontal="right" vertical="center" wrapText="1" shrinkToFit="1"/>
    </xf>
    <xf numFmtId="0" fontId="8" fillId="0" borderId="0" xfId="0" applyFont="1" applyFill="1" applyAlignment="1">
      <alignment horizontal="right" vertical="center" wrapText="1" shrinkToFit="1"/>
    </xf>
    <xf numFmtId="166" fontId="3" fillId="0" borderId="0" xfId="4" applyNumberFormat="1" applyFont="1" applyFill="1" applyAlignment="1">
      <alignment horizontal="right" wrapText="1" shrinkToFit="1"/>
    </xf>
    <xf numFmtId="172" fontId="8" fillId="0" borderId="0" xfId="5" applyNumberFormat="1" applyFont="1" applyFill="1" applyAlignment="1">
      <alignment horizontal="right" vertical="center" wrapText="1" shrinkToFit="1"/>
    </xf>
    <xf numFmtId="0" fontId="4" fillId="0" borderId="0" xfId="0" applyFont="1" applyFill="1" applyAlignment="1">
      <alignment wrapText="1"/>
    </xf>
    <xf numFmtId="0" fontId="13" fillId="0" borderId="0" xfId="0" applyFont="1" applyFill="1"/>
    <xf numFmtId="37" fontId="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wrapText="1" shrinkToFit="1"/>
    </xf>
    <xf numFmtId="167" fontId="5" fillId="0" borderId="0" xfId="1" applyNumberFormat="1" applyFont="1" applyFill="1" applyAlignment="1">
      <alignment horizontal="right" wrapText="1" shrinkToFit="1"/>
    </xf>
    <xf numFmtId="168" fontId="3" fillId="3" borderId="0" xfId="0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right" wrapText="1" shrinkToFit="1"/>
    </xf>
    <xf numFmtId="0" fontId="13" fillId="6" borderId="4" xfId="3" applyFont="1" applyFill="1" applyBorder="1" applyAlignment="1">
      <alignment vertical="center" wrapText="1"/>
    </xf>
    <xf numFmtId="166" fontId="12" fillId="6" borderId="18" xfId="1" applyNumberFormat="1" applyFont="1" applyFill="1" applyBorder="1" applyAlignment="1">
      <alignment horizontal="right" vertical="center" wrapText="1" shrinkToFit="1"/>
    </xf>
    <xf numFmtId="167" fontId="3" fillId="6" borderId="18" xfId="1" applyNumberFormat="1" applyFont="1" applyFill="1" applyBorder="1" applyAlignment="1">
      <alignment horizontal="right" vertical="center" wrapText="1" shrinkToFit="1"/>
    </xf>
    <xf numFmtId="169" fontId="27" fillId="6" borderId="18" xfId="2" quotePrefix="1" applyNumberFormat="1" applyFont="1" applyFill="1" applyBorder="1" applyAlignment="1">
      <alignment horizontal="right" vertical="center" wrapText="1" shrinkToFit="1"/>
    </xf>
    <xf numFmtId="168" fontId="3" fillId="6" borderId="9" xfId="0" applyNumberFormat="1" applyFont="1" applyFill="1" applyBorder="1" applyAlignment="1">
      <alignment horizontal="right" vertical="center" wrapText="1" shrinkToFit="1"/>
    </xf>
    <xf numFmtId="166" fontId="12" fillId="6" borderId="9" xfId="1" applyNumberFormat="1" applyFont="1" applyFill="1" applyBorder="1" applyAlignment="1">
      <alignment horizontal="right" vertical="center" wrapText="1" shrinkToFit="1"/>
    </xf>
    <xf numFmtId="167" fontId="3" fillId="6" borderId="9" xfId="1" applyNumberFormat="1" applyFont="1" applyFill="1" applyBorder="1" applyAlignment="1">
      <alignment horizontal="right" vertical="center" wrapText="1" shrinkToFit="1"/>
    </xf>
    <xf numFmtId="166" fontId="3" fillId="0" borderId="4" xfId="1" applyNumberFormat="1" applyFont="1" applyFill="1" applyBorder="1" applyAlignment="1">
      <alignment horizontal="right" vertical="center" wrapText="1" shrinkToFit="1"/>
    </xf>
    <xf numFmtId="167" fontId="3" fillId="0" borderId="4" xfId="1" applyNumberFormat="1" applyFont="1" applyBorder="1" applyAlignment="1">
      <alignment horizontal="right" vertical="center" wrapText="1" shrinkToFit="1"/>
    </xf>
    <xf numFmtId="167" fontId="3" fillId="0" borderId="4" xfId="1" applyNumberFormat="1" applyFont="1" applyFill="1" applyBorder="1" applyAlignment="1">
      <alignment horizontal="right" vertical="center" wrapText="1" shrinkToFit="1"/>
    </xf>
    <xf numFmtId="0" fontId="3" fillId="6" borderId="5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vertical="center" wrapText="1"/>
    </xf>
    <xf numFmtId="169" fontId="3" fillId="6" borderId="5" xfId="2" applyNumberFormat="1" applyFont="1" applyFill="1" applyBorder="1" applyAlignment="1">
      <alignment horizontal="right" wrapText="1" shrinkToFit="1"/>
    </xf>
    <xf numFmtId="0" fontId="22" fillId="4" borderId="0" xfId="4" applyFont="1" applyFill="1" applyAlignment="1">
      <alignment vertical="center" wrapText="1"/>
    </xf>
    <xf numFmtId="166" fontId="12" fillId="0" borderId="2" xfId="1" applyNumberFormat="1" applyFont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right" vertical="center" wrapText="1" shrinkToFit="1"/>
    </xf>
    <xf numFmtId="0" fontId="8" fillId="3" borderId="4" xfId="0" applyFont="1" applyFill="1" applyBorder="1" applyAlignment="1">
      <alignment horizontal="right" vertical="center" wrapText="1" shrinkToFit="1"/>
    </xf>
    <xf numFmtId="167" fontId="8" fillId="3" borderId="4" xfId="1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0" fillId="4" borderId="0" xfId="3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17" fontId="11" fillId="4" borderId="2" xfId="0" applyNumberFormat="1" applyFont="1" applyFill="1" applyBorder="1" applyAlignment="1">
      <alignment horizontal="center" wrapText="1" shrinkToFit="1"/>
    </xf>
    <xf numFmtId="0" fontId="20" fillId="4" borderId="0" xfId="3" applyFont="1" applyFill="1" applyAlignment="1">
      <alignment horizontal="left"/>
    </xf>
    <xf numFmtId="0" fontId="30" fillId="4" borderId="0" xfId="3" applyFont="1" applyFill="1" applyAlignment="1">
      <alignment horizontal="center"/>
    </xf>
    <xf numFmtId="0" fontId="33" fillId="4" borderId="0" xfId="3" applyFont="1" applyFill="1" applyAlignment="1">
      <alignment horizontal="center" wrapText="1"/>
    </xf>
    <xf numFmtId="0" fontId="33" fillId="0" borderId="0" xfId="3" applyFont="1" applyAlignment="1">
      <alignment horizontal="center"/>
    </xf>
    <xf numFmtId="0" fontId="34" fillId="4" borderId="0" xfId="3" applyFont="1" applyFill="1" applyAlignment="1">
      <alignment horizontal="center"/>
    </xf>
    <xf numFmtId="0" fontId="48" fillId="4" borderId="0" xfId="4" applyFont="1" applyFill="1" applyAlignment="1">
      <alignment horizontal="center"/>
    </xf>
    <xf numFmtId="0" fontId="35" fillId="4" borderId="0" xfId="4" applyFont="1" applyFill="1" applyAlignment="1">
      <alignment horizontal="center"/>
    </xf>
    <xf numFmtId="0" fontId="49" fillId="5" borderId="0" xfId="0" applyFont="1" applyFill="1" applyAlignment="1">
      <alignment horizontal="center" vertical="center" wrapText="1" shrinkToFit="1"/>
    </xf>
    <xf numFmtId="0" fontId="49" fillId="5" borderId="16" xfId="0" applyFont="1" applyFill="1" applyBorder="1" applyAlignment="1">
      <alignment horizontal="center" vertical="center" wrapText="1" shrinkToFit="1"/>
    </xf>
    <xf numFmtId="0" fontId="49" fillId="5" borderId="8" xfId="0" applyFont="1" applyFill="1" applyBorder="1" applyAlignment="1">
      <alignment horizontal="center" vertical="center" wrapText="1" shrinkToFit="1"/>
    </xf>
    <xf numFmtId="0" fontId="49" fillId="5" borderId="17" xfId="0" applyFont="1" applyFill="1" applyBorder="1" applyAlignment="1">
      <alignment horizontal="center" vertical="center" wrapText="1" shrinkToFit="1"/>
    </xf>
    <xf numFmtId="0" fontId="50" fillId="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 shrinkToFit="1"/>
    </xf>
    <xf numFmtId="0" fontId="22" fillId="4" borderId="0" xfId="4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22" fillId="4" borderId="0" xfId="4" applyFont="1" applyFill="1" applyAlignment="1">
      <alignment horizontal="left" vertical="top" wrapText="1"/>
    </xf>
    <xf numFmtId="0" fontId="5" fillId="5" borderId="0" xfId="4" applyFont="1" applyFill="1" applyAlignment="1">
      <alignment horizontal="center" vertical="center" wrapText="1" shrinkToFit="1"/>
    </xf>
    <xf numFmtId="0" fontId="20" fillId="4" borderId="0" xfId="0" applyFont="1" applyFill="1" applyAlignment="1">
      <alignment horizontal="left" vertical="center" wrapText="1"/>
    </xf>
    <xf numFmtId="0" fontId="5" fillId="5" borderId="0" xfId="4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22" fillId="4" borderId="0" xfId="4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14" fontId="45" fillId="0" borderId="1" xfId="3" quotePrefix="1" applyNumberFormat="1" applyFont="1" applyBorder="1" applyAlignment="1">
      <alignment horizontal="center" vertical="center" wrapText="1" shrinkToFit="1"/>
    </xf>
    <xf numFmtId="14" fontId="45" fillId="0" borderId="1" xfId="3" applyNumberFormat="1" applyFont="1" applyBorder="1" applyAlignment="1">
      <alignment horizontal="center" vertical="center" wrapText="1" shrinkToFit="1"/>
    </xf>
  </cellXfs>
  <cellStyles count="8">
    <cellStyle name="Comma" xfId="1" builtinId="3"/>
    <cellStyle name="Comma_IV-trim  2002" xfId="5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Normal_IV-trim  2002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E8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4</xdr:col>
          <xdr:colOff>0</xdr:colOff>
          <xdr:row>25</xdr:row>
          <xdr:rowOff>50800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A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200025</xdr:rowOff>
    </xdr:from>
    <xdr:to>
      <xdr:col>18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2</xdr:row>
      <xdr:rowOff>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200025</xdr:rowOff>
    </xdr:from>
    <xdr:to>
      <xdr:col>18</xdr:col>
      <xdr:colOff>0</xdr:colOff>
      <xdr:row>2</xdr:row>
      <xdr:rowOff>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2</xdr:row>
      <xdr:rowOff>0</xdr:rowOff>
    </xdr:to>
    <xdr:pic>
      <xdr:nvPicPr>
        <xdr:cNvPr id="11" name="Picture 2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1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0</xdr:colOff>
          <xdr:row>34</xdr:row>
          <xdr:rowOff>50800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0</xdr:colOff>
          <xdr:row>33</xdr:row>
          <xdr:rowOff>50800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5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oleObject" Target="../embeddings/oleObject5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zoomScale="90" zoomScaleNormal="90" zoomScaleSheetLayoutView="140" workbookViewId="0">
      <selection activeCell="J10" sqref="J10"/>
    </sheetView>
  </sheetViews>
  <sheetFormatPr defaultColWidth="9.81640625" defaultRowHeight="10.5" x14ac:dyDescent="0.25"/>
  <cols>
    <col min="1" max="1" width="33" style="2" customWidth="1"/>
    <col min="2" max="2" width="2.7265625" style="3" customWidth="1"/>
    <col min="3" max="3" width="10.81640625" style="3" customWidth="1"/>
    <col min="4" max="5" width="10.7265625" style="3" customWidth="1"/>
    <col min="6" max="6" width="10.54296875" style="3" customWidth="1"/>
    <col min="7" max="8" width="10.7265625" style="5" customWidth="1"/>
    <col min="9" max="16384" width="9.81640625" style="1"/>
  </cols>
  <sheetData>
    <row r="1" spans="1:8" ht="11.15" customHeight="1" x14ac:dyDescent="0.25">
      <c r="A1" s="540" t="s">
        <v>0</v>
      </c>
      <c r="B1" s="540"/>
      <c r="C1" s="540"/>
      <c r="D1" s="540"/>
      <c r="E1" s="540"/>
      <c r="F1" s="540"/>
      <c r="G1" s="540"/>
      <c r="H1" s="540"/>
    </row>
    <row r="2" spans="1:8" ht="11.15" customHeight="1" x14ac:dyDescent="0.25">
      <c r="A2" s="541" t="s">
        <v>1</v>
      </c>
      <c r="B2" s="541"/>
      <c r="C2" s="541"/>
      <c r="D2" s="541"/>
      <c r="E2" s="541"/>
      <c r="F2" s="541"/>
      <c r="G2" s="541"/>
      <c r="H2" s="541"/>
    </row>
    <row r="3" spans="1:8" ht="11.15" customHeight="1" x14ac:dyDescent="0.25">
      <c r="A3" s="542" t="s">
        <v>2</v>
      </c>
      <c r="B3" s="542"/>
      <c r="C3" s="542"/>
      <c r="D3" s="542"/>
      <c r="E3" s="542"/>
      <c r="F3" s="542"/>
      <c r="G3" s="542"/>
      <c r="H3" s="542"/>
    </row>
    <row r="4" spans="1:8" ht="11.15" customHeight="1" x14ac:dyDescent="0.25">
      <c r="G4" s="4"/>
    </row>
    <row r="5" spans="1:8" ht="15" customHeight="1" x14ac:dyDescent="0.25">
      <c r="A5" s="6" t="s">
        <v>3</v>
      </c>
      <c r="B5" s="7"/>
      <c r="C5" s="8"/>
      <c r="D5" s="444" t="s">
        <v>178</v>
      </c>
      <c r="E5" s="444" t="s">
        <v>172</v>
      </c>
      <c r="F5" s="9" t="s">
        <v>4</v>
      </c>
    </row>
    <row r="6" spans="1:8" ht="13" customHeight="1" x14ac:dyDescent="0.25">
      <c r="A6" s="445" t="s">
        <v>5</v>
      </c>
      <c r="B6" s="10"/>
      <c r="C6" s="11"/>
      <c r="D6" s="12">
        <v>113327</v>
      </c>
      <c r="E6" s="12">
        <v>107624</v>
      </c>
      <c r="F6" s="13">
        <f t="shared" ref="F6:F17" si="0">IF((((D6/E6)-1)*100)&gt;=200,"N.S.",(IF((((D6/E6)-1)*100)&lt;=-200,"N.S.",(((D6/E6)-1)*100))))</f>
        <v>5.299003939641711</v>
      </c>
      <c r="G6" s="14">
        <f>D6-E6</f>
        <v>5703</v>
      </c>
    </row>
    <row r="7" spans="1:8" ht="13" customHeight="1" x14ac:dyDescent="0.25">
      <c r="A7" s="446" t="s">
        <v>6</v>
      </c>
      <c r="B7" s="10"/>
      <c r="D7" s="407">
        <v>216</v>
      </c>
      <c r="E7" s="407">
        <v>662</v>
      </c>
      <c r="F7" s="15">
        <f t="shared" si="0"/>
        <v>-67.371601208459225</v>
      </c>
      <c r="G7" s="14"/>
    </row>
    <row r="8" spans="1:8" ht="13" customHeight="1" x14ac:dyDescent="0.25">
      <c r="A8" s="445" t="s">
        <v>7</v>
      </c>
      <c r="B8" s="10"/>
      <c r="C8" s="11"/>
      <c r="D8" s="12">
        <v>25914</v>
      </c>
      <c r="E8" s="12">
        <v>28249</v>
      </c>
      <c r="F8" s="13">
        <f t="shared" si="0"/>
        <v>-8.2657793196219345</v>
      </c>
      <c r="G8" s="434"/>
    </row>
    <row r="9" spans="1:8" ht="13" customHeight="1" x14ac:dyDescent="0.25">
      <c r="A9" s="446" t="s">
        <v>8</v>
      </c>
      <c r="B9" s="10"/>
      <c r="D9" s="407">
        <v>43470</v>
      </c>
      <c r="E9" s="407">
        <v>44034</v>
      </c>
      <c r="F9" s="15">
        <f t="shared" si="0"/>
        <v>-1.2808284507426104</v>
      </c>
      <c r="G9" s="14"/>
    </row>
    <row r="10" spans="1:8" ht="13" customHeight="1" x14ac:dyDescent="0.25">
      <c r="A10" s="445" t="s">
        <v>9</v>
      </c>
      <c r="B10" s="10"/>
      <c r="C10" s="11"/>
      <c r="D10" s="12">
        <f>+D11-D9-D8-D6-D7</f>
        <v>21941</v>
      </c>
      <c r="E10" s="12">
        <v>20700</v>
      </c>
      <c r="F10" s="13">
        <f t="shared" si="0"/>
        <v>5.9951690821256065</v>
      </c>
      <c r="G10" s="434"/>
    </row>
    <row r="11" spans="1:8" ht="13" customHeight="1" x14ac:dyDescent="0.25">
      <c r="A11" s="446" t="s">
        <v>10</v>
      </c>
      <c r="B11" s="10"/>
      <c r="D11" s="407">
        <v>204868</v>
      </c>
      <c r="E11" s="407">
        <v>201269</v>
      </c>
      <c r="F11" s="15">
        <f t="shared" si="0"/>
        <v>1.7881541618431029</v>
      </c>
    </row>
    <row r="12" spans="1:8" ht="13" customHeight="1" x14ac:dyDescent="0.25">
      <c r="A12" s="445" t="s">
        <v>11</v>
      </c>
      <c r="B12" s="10"/>
      <c r="C12" s="11"/>
      <c r="D12" s="12">
        <v>95620</v>
      </c>
      <c r="E12" s="12">
        <v>98270</v>
      </c>
      <c r="F12" s="13">
        <f t="shared" si="0"/>
        <v>-2.6966520810013273</v>
      </c>
      <c r="G12" s="433"/>
    </row>
    <row r="13" spans="1:8" ht="13" customHeight="1" x14ac:dyDescent="0.25">
      <c r="A13" s="271" t="s">
        <v>12</v>
      </c>
      <c r="B13" s="17"/>
      <c r="C13" s="67"/>
      <c r="D13" s="407">
        <v>111253</v>
      </c>
      <c r="E13" s="407">
        <v>113106</v>
      </c>
      <c r="F13" s="408">
        <f t="shared" si="0"/>
        <v>-1.6382862093965</v>
      </c>
    </row>
    <row r="14" spans="1:8" ht="13" customHeight="1" x14ac:dyDescent="0.25">
      <c r="A14" s="445" t="s">
        <v>143</v>
      </c>
      <c r="B14" s="17"/>
      <c r="C14" s="11"/>
      <c r="D14" s="12">
        <v>54718</v>
      </c>
      <c r="E14" s="12">
        <v>54747</v>
      </c>
      <c r="F14" s="13">
        <f t="shared" si="0"/>
        <v>-5.2970939046892429E-2</v>
      </c>
    </row>
    <row r="15" spans="1:8" ht="13" customHeight="1" x14ac:dyDescent="0.25">
      <c r="A15" s="447" t="s">
        <v>13</v>
      </c>
      <c r="B15" s="10"/>
      <c r="C15" s="449"/>
      <c r="D15" s="407">
        <v>153470</v>
      </c>
      <c r="E15" s="407">
        <v>155501</v>
      </c>
      <c r="F15" s="450">
        <f t="shared" si="0"/>
        <v>-1.306100925395981</v>
      </c>
      <c r="G15" s="439"/>
    </row>
    <row r="16" spans="1:8" ht="13" customHeight="1" x14ac:dyDescent="0.25">
      <c r="A16" s="100" t="s">
        <v>14</v>
      </c>
      <c r="B16" s="67"/>
      <c r="C16" s="11"/>
      <c r="D16" s="12">
        <f>D17-SUM(D11:D15)</f>
        <v>69111</v>
      </c>
      <c r="E16" s="12">
        <v>61955</v>
      </c>
      <c r="F16" s="13">
        <f t="shared" si="0"/>
        <v>11.550318779759493</v>
      </c>
      <c r="G16" s="429"/>
    </row>
    <row r="17" spans="1:7" ht="13" customHeight="1" thickBot="1" x14ac:dyDescent="0.3">
      <c r="A17" s="448" t="s">
        <v>15</v>
      </c>
      <c r="B17" s="18"/>
      <c r="C17" s="451"/>
      <c r="D17" s="498">
        <v>689040</v>
      </c>
      <c r="E17" s="498">
        <v>684848</v>
      </c>
      <c r="F17" s="452">
        <f t="shared" si="0"/>
        <v>0.61210662804009885</v>
      </c>
      <c r="G17" s="434"/>
    </row>
    <row r="18" spans="1:7" ht="11.15" customHeight="1" x14ac:dyDescent="0.25">
      <c r="C18" s="435"/>
      <c r="D18" s="22"/>
      <c r="E18" s="22"/>
      <c r="F18" s="23"/>
      <c r="G18" s="14"/>
    </row>
    <row r="19" spans="1:7" ht="15" customHeight="1" x14ac:dyDescent="0.25">
      <c r="A19" s="24" t="s">
        <v>16</v>
      </c>
      <c r="B19" s="7"/>
      <c r="C19" s="8"/>
      <c r="D19" s="25"/>
      <c r="E19" s="25"/>
      <c r="F19" s="26"/>
      <c r="G19" s="14"/>
    </row>
    <row r="20" spans="1:7" ht="13" customHeight="1" x14ac:dyDescent="0.25">
      <c r="A20" s="445" t="s">
        <v>17</v>
      </c>
      <c r="B20" s="10"/>
      <c r="C20" s="11"/>
      <c r="D20" s="27">
        <v>4030</v>
      </c>
      <c r="E20" s="27">
        <v>4469</v>
      </c>
      <c r="F20" s="13">
        <f t="shared" ref="F20:F32" si="1">IF((((D20/E20)-1)*100)&gt;=200,"N.S.",(IF((((D20/E20)-1)*100)&lt;=-200,"N.S.",(((D20/E20)-1)*100))))</f>
        <v>-9.8232266726336999</v>
      </c>
      <c r="G20" s="429"/>
    </row>
    <row r="21" spans="1:7" ht="13" customHeight="1" x14ac:dyDescent="0.25">
      <c r="A21" s="446" t="s">
        <v>139</v>
      </c>
      <c r="B21" s="10"/>
      <c r="C21" s="67"/>
      <c r="D21" s="407">
        <v>3759</v>
      </c>
      <c r="E21" s="407">
        <v>4332</v>
      </c>
      <c r="F21" s="408">
        <f t="shared" si="1"/>
        <v>-13.227146814404433</v>
      </c>
      <c r="G21" s="14"/>
    </row>
    <row r="22" spans="1:7" ht="13" customHeight="1" x14ac:dyDescent="0.25">
      <c r="A22" s="445" t="s">
        <v>18</v>
      </c>
      <c r="B22" s="10"/>
      <c r="C22" s="11"/>
      <c r="D22" s="27">
        <v>1685</v>
      </c>
      <c r="E22" s="27">
        <v>2069</v>
      </c>
      <c r="F22" s="13">
        <f t="shared" si="1"/>
        <v>-18.559690671822139</v>
      </c>
    </row>
    <row r="23" spans="1:7" ht="13" customHeight="1" x14ac:dyDescent="0.25">
      <c r="A23" s="446" t="s">
        <v>144</v>
      </c>
      <c r="B23" s="10"/>
      <c r="C23" s="67"/>
      <c r="D23" s="407">
        <v>6763</v>
      </c>
      <c r="E23" s="407">
        <v>6772</v>
      </c>
      <c r="F23" s="408">
        <f t="shared" si="1"/>
        <v>-0.13290017720023473</v>
      </c>
      <c r="G23" s="440"/>
    </row>
    <row r="24" spans="1:7" ht="13" customHeight="1" x14ac:dyDescent="0.25">
      <c r="A24" s="445" t="s">
        <v>19</v>
      </c>
      <c r="B24" s="10"/>
      <c r="C24" s="11"/>
      <c r="D24" s="27">
        <f>+D25-SUM(D20:D23)</f>
        <v>111162</v>
      </c>
      <c r="E24" s="27">
        <v>100771</v>
      </c>
      <c r="F24" s="13">
        <f t="shared" si="1"/>
        <v>10.311498347738922</v>
      </c>
    </row>
    <row r="25" spans="1:7" ht="13" customHeight="1" x14ac:dyDescent="0.25">
      <c r="A25" s="446" t="s">
        <v>20</v>
      </c>
      <c r="B25" s="10"/>
      <c r="C25" s="67"/>
      <c r="D25" s="407">
        <v>127399</v>
      </c>
      <c r="E25" s="407">
        <v>118413</v>
      </c>
      <c r="F25" s="408">
        <f t="shared" si="1"/>
        <v>7.5886938089567924</v>
      </c>
      <c r="G25" s="429"/>
    </row>
    <row r="26" spans="1:7" ht="13" customHeight="1" x14ac:dyDescent="0.25">
      <c r="A26" s="445" t="s">
        <v>21</v>
      </c>
      <c r="B26" s="10"/>
      <c r="C26" s="11"/>
      <c r="D26" s="27">
        <v>177823</v>
      </c>
      <c r="E26" s="27">
        <v>174706</v>
      </c>
      <c r="F26" s="13">
        <f t="shared" si="1"/>
        <v>1.7841402127001915</v>
      </c>
      <c r="G26" s="429"/>
    </row>
    <row r="27" spans="1:7" ht="13" customHeight="1" x14ac:dyDescent="0.25">
      <c r="A27" s="446" t="s">
        <v>145</v>
      </c>
      <c r="B27" s="10"/>
      <c r="C27" s="67"/>
      <c r="D27" s="407">
        <v>51782</v>
      </c>
      <c r="E27" s="407">
        <v>51536</v>
      </c>
      <c r="F27" s="408">
        <f t="shared" si="1"/>
        <v>0.47733623098416</v>
      </c>
      <c r="G27" s="436"/>
    </row>
    <row r="28" spans="1:7" ht="13" customHeight="1" x14ac:dyDescent="0.25">
      <c r="A28" s="445" t="s">
        <v>22</v>
      </c>
      <c r="B28" s="10"/>
      <c r="C28" s="11"/>
      <c r="D28" s="27">
        <v>7364</v>
      </c>
      <c r="E28" s="27">
        <v>7253</v>
      </c>
      <c r="F28" s="13">
        <f t="shared" si="1"/>
        <v>1.5304012132910438</v>
      </c>
      <c r="G28" s="436"/>
    </row>
    <row r="29" spans="1:7" ht="13" customHeight="1" x14ac:dyDescent="0.25">
      <c r="A29" s="453" t="s">
        <v>23</v>
      </c>
      <c r="B29" s="10"/>
      <c r="C29" s="456"/>
      <c r="D29" s="409">
        <f>D30-SUM(D25:D28)</f>
        <v>24846</v>
      </c>
      <c r="E29" s="409">
        <v>25753</v>
      </c>
      <c r="F29" s="410">
        <f t="shared" si="1"/>
        <v>-3.5219197763367349</v>
      </c>
      <c r="G29" s="436"/>
    </row>
    <row r="30" spans="1:7" ht="13" customHeight="1" x14ac:dyDescent="0.25">
      <c r="A30" s="100" t="s">
        <v>24</v>
      </c>
      <c r="C30" s="457"/>
      <c r="D30" s="12">
        <v>389214</v>
      </c>
      <c r="E30" s="12">
        <v>377661</v>
      </c>
      <c r="F30" s="13">
        <f t="shared" si="1"/>
        <v>3.0590926783544026</v>
      </c>
      <c r="G30" s="433"/>
    </row>
    <row r="31" spans="1:7" ht="13" customHeight="1" x14ac:dyDescent="0.25">
      <c r="A31" s="454" t="s">
        <v>25</v>
      </c>
      <c r="B31" s="423"/>
      <c r="C31" s="424"/>
      <c r="D31" s="425">
        <f>D32-D30</f>
        <v>299826</v>
      </c>
      <c r="E31" s="425">
        <v>307187</v>
      </c>
      <c r="F31" s="426">
        <f t="shared" si="1"/>
        <v>-2.3962602584093773</v>
      </c>
      <c r="G31" s="14"/>
    </row>
    <row r="32" spans="1:7" ht="13" customHeight="1" thickBot="1" x14ac:dyDescent="0.3">
      <c r="A32" s="455" t="s">
        <v>26</v>
      </c>
      <c r="B32" s="18"/>
      <c r="C32" s="19"/>
      <c r="D32" s="20">
        <f>D17</f>
        <v>689040</v>
      </c>
      <c r="E32" s="20">
        <v>684848</v>
      </c>
      <c r="F32" s="21">
        <f t="shared" si="1"/>
        <v>0.61210662804009885</v>
      </c>
    </row>
    <row r="33" spans="1:8" ht="11.15" customHeight="1" x14ac:dyDescent="0.25">
      <c r="A33" s="30"/>
      <c r="B33" s="31"/>
      <c r="C33" s="10"/>
      <c r="D33" s="32"/>
      <c r="E33" s="33"/>
      <c r="F33" s="32"/>
    </row>
    <row r="34" spans="1:8" ht="18.75" customHeight="1" x14ac:dyDescent="0.25">
      <c r="A34" s="34"/>
      <c r="B34" s="35"/>
      <c r="C34" s="543" t="s">
        <v>180</v>
      </c>
      <c r="D34" s="543"/>
      <c r="E34" s="35"/>
      <c r="F34" s="36"/>
      <c r="G34" s="37"/>
      <c r="H34" s="38"/>
    </row>
    <row r="35" spans="1:8" ht="15" customHeight="1" x14ac:dyDescent="0.25">
      <c r="A35" s="24" t="s">
        <v>146</v>
      </c>
      <c r="B35" s="40"/>
      <c r="C35" s="41" t="s">
        <v>27</v>
      </c>
      <c r="D35" s="41" t="s">
        <v>28</v>
      </c>
      <c r="E35" s="35"/>
      <c r="F35" s="35"/>
      <c r="G35" s="39"/>
      <c r="H35" s="42"/>
    </row>
    <row r="36" spans="1:8" ht="13" customHeight="1" x14ac:dyDescent="0.25">
      <c r="A36" s="34" t="s">
        <v>29</v>
      </c>
      <c r="B36" s="35"/>
      <c r="C36" s="43"/>
      <c r="D36" s="44"/>
      <c r="E36" s="35"/>
      <c r="F36" s="35"/>
      <c r="G36" s="39"/>
      <c r="H36" s="45"/>
    </row>
    <row r="37" spans="1:8" ht="13" customHeight="1" x14ac:dyDescent="0.25">
      <c r="A37" s="46" t="s">
        <v>30</v>
      </c>
      <c r="B37" s="47"/>
      <c r="C37" s="48">
        <v>0.33114530516965435</v>
      </c>
      <c r="D37" s="48">
        <v>7.024110262801575E-2</v>
      </c>
      <c r="E37" s="35"/>
      <c r="F37" s="35"/>
      <c r="G37" s="39"/>
      <c r="H37" s="49"/>
    </row>
    <row r="38" spans="1:8" ht="13" customHeight="1" x14ac:dyDescent="0.25">
      <c r="A38" s="50" t="s">
        <v>31</v>
      </c>
      <c r="B38" s="47"/>
      <c r="C38" s="51">
        <v>0.46325057708656942</v>
      </c>
      <c r="D38" s="51">
        <v>3.7900076996473277E-2</v>
      </c>
      <c r="E38" s="35"/>
      <c r="F38" s="35"/>
      <c r="G38" s="39"/>
      <c r="H38" s="49"/>
    </row>
    <row r="39" spans="1:8" ht="13" customHeight="1" x14ac:dyDescent="0.25">
      <c r="A39" s="46" t="s">
        <v>32</v>
      </c>
      <c r="B39" s="47"/>
      <c r="C39" s="48">
        <v>0.13176738368286414</v>
      </c>
      <c r="D39" s="48">
        <v>1.7499999999995644E-2</v>
      </c>
      <c r="E39" s="35"/>
      <c r="F39" s="35"/>
      <c r="G39" s="39"/>
      <c r="H39" s="49"/>
    </row>
    <row r="40" spans="1:8" ht="13" customHeight="1" x14ac:dyDescent="0.25">
      <c r="A40" s="50" t="s">
        <v>33</v>
      </c>
      <c r="B40" s="47"/>
      <c r="C40" s="51">
        <v>4.4702742626951467E-3</v>
      </c>
      <c r="D40" s="51">
        <v>3.8803152645532753E-2</v>
      </c>
      <c r="E40" s="35"/>
      <c r="F40" s="35"/>
      <c r="G40" s="39"/>
      <c r="H40" s="49"/>
    </row>
    <row r="41" spans="1:8" ht="13" customHeight="1" x14ac:dyDescent="0.25">
      <c r="A41" s="46" t="s">
        <v>34</v>
      </c>
      <c r="B41" s="47"/>
      <c r="C41" s="48">
        <v>3.0524917008034965E-3</v>
      </c>
      <c r="D41" s="48">
        <v>0.4773</v>
      </c>
      <c r="E41" s="35"/>
      <c r="F41" s="35"/>
      <c r="G41" s="39"/>
      <c r="H41" s="49"/>
    </row>
    <row r="42" spans="1:8" ht="13" customHeight="1" x14ac:dyDescent="0.25">
      <c r="A42" s="50" t="s">
        <v>35</v>
      </c>
      <c r="B42" s="47"/>
      <c r="C42" s="51">
        <v>3.8786814509922496E-2</v>
      </c>
      <c r="D42" s="51">
        <v>7.8856247878161284E-2</v>
      </c>
      <c r="E42" s="35"/>
      <c r="F42" s="35"/>
      <c r="G42" s="39"/>
      <c r="H42" s="49"/>
    </row>
    <row r="43" spans="1:8" ht="13" customHeight="1" x14ac:dyDescent="0.25">
      <c r="A43" s="46" t="s">
        <v>36</v>
      </c>
      <c r="B43" s="47"/>
      <c r="C43" s="48">
        <v>1.996151888631064E-2</v>
      </c>
      <c r="D43" s="48">
        <v>1.961255698714693E-2</v>
      </c>
      <c r="E43" s="35"/>
      <c r="F43" s="35"/>
      <c r="G43" s="39"/>
      <c r="H43" s="49"/>
    </row>
    <row r="44" spans="1:8" ht="13" customHeight="1" x14ac:dyDescent="0.25">
      <c r="A44" s="50" t="s">
        <v>142</v>
      </c>
      <c r="B44" s="47"/>
      <c r="C44" s="51">
        <v>7.3087926753345996E-3</v>
      </c>
      <c r="D44" s="51">
        <v>7.3756034782608684E-2</v>
      </c>
      <c r="E44" s="35"/>
      <c r="F44" s="35"/>
      <c r="G44" s="39"/>
      <c r="H44" s="49"/>
    </row>
    <row r="45" spans="1:8" ht="13" customHeight="1" x14ac:dyDescent="0.25">
      <c r="A45" s="529" t="s">
        <v>173</v>
      </c>
      <c r="B45" s="530"/>
      <c r="C45" s="531">
        <v>2.56842025845821E-4</v>
      </c>
      <c r="D45" s="531">
        <v>6.25E-2</v>
      </c>
      <c r="E45" s="35"/>
      <c r="F45" s="35"/>
      <c r="G45" s="39"/>
      <c r="H45" s="49"/>
    </row>
    <row r="46" spans="1:8" ht="13" customHeight="1" thickBot="1" x14ac:dyDescent="0.3">
      <c r="A46" s="52" t="s">
        <v>37</v>
      </c>
      <c r="B46" s="53"/>
      <c r="C46" s="54">
        <v>1</v>
      </c>
      <c r="D46" s="54">
        <v>4.8758787422777464E-2</v>
      </c>
      <c r="E46" s="35"/>
      <c r="F46" s="35"/>
      <c r="G46" s="39"/>
      <c r="H46" s="49"/>
    </row>
    <row r="47" spans="1:8" ht="11.15" customHeight="1" x14ac:dyDescent="0.25">
      <c r="A47" s="55"/>
      <c r="B47" s="35"/>
      <c r="C47" s="56"/>
      <c r="D47" s="57"/>
      <c r="E47" s="35"/>
      <c r="F47" s="35"/>
      <c r="G47" s="39"/>
      <c r="H47" s="37"/>
    </row>
    <row r="48" spans="1:8" ht="13" customHeight="1" x14ac:dyDescent="0.25">
      <c r="A48" s="34" t="s">
        <v>147</v>
      </c>
      <c r="B48" s="35"/>
      <c r="C48" s="58">
        <v>0.92224775315745144</v>
      </c>
      <c r="D48" s="57"/>
      <c r="E48" s="35"/>
      <c r="F48" s="35"/>
      <c r="G48" s="39"/>
      <c r="H48" s="49"/>
    </row>
    <row r="49" spans="1:8" ht="13" customHeight="1" thickBot="1" x14ac:dyDescent="0.3">
      <c r="A49" s="428" t="s">
        <v>148</v>
      </c>
      <c r="B49" s="441"/>
      <c r="C49" s="442">
        <v>7.7752246842548653E-2</v>
      </c>
      <c r="D49" s="57"/>
      <c r="E49" s="35"/>
      <c r="F49" s="35"/>
      <c r="G49" s="39"/>
      <c r="H49" s="49"/>
    </row>
    <row r="50" spans="1:8" ht="11.15" customHeight="1" x14ac:dyDescent="0.25">
      <c r="A50" s="34"/>
      <c r="B50" s="35"/>
      <c r="C50" s="35"/>
      <c r="D50" s="35"/>
      <c r="E50" s="35"/>
      <c r="F50" s="35"/>
      <c r="G50" s="39"/>
      <c r="H50" s="39"/>
    </row>
    <row r="51" spans="1:8" ht="11.15" customHeight="1" x14ac:dyDescent="0.25">
      <c r="A51" s="34"/>
      <c r="B51" s="35"/>
      <c r="C51" s="35"/>
      <c r="D51" s="35"/>
      <c r="E51" s="35"/>
      <c r="F51" s="35"/>
      <c r="G51" s="39"/>
      <c r="H51" s="39"/>
    </row>
    <row r="52" spans="1:8" ht="15" customHeight="1" x14ac:dyDescent="0.25">
      <c r="A52" s="6" t="s">
        <v>38</v>
      </c>
      <c r="B52" s="60"/>
      <c r="C52" s="61">
        <v>2021</v>
      </c>
      <c r="D52" s="61">
        <f>C52+1</f>
        <v>2022</v>
      </c>
      <c r="E52" s="61">
        <f t="shared" ref="E52:G52" si="2">D52+1</f>
        <v>2023</v>
      </c>
      <c r="F52" s="61">
        <f t="shared" si="2"/>
        <v>2024</v>
      </c>
      <c r="G52" s="61">
        <f t="shared" si="2"/>
        <v>2025</v>
      </c>
      <c r="H52" s="61" t="s">
        <v>181</v>
      </c>
    </row>
    <row r="53" spans="1:8" s="64" customFormat="1" ht="13" customHeight="1" thickBot="1" x14ac:dyDescent="0.3">
      <c r="A53" s="62" t="s">
        <v>39</v>
      </c>
      <c r="B53" s="63"/>
      <c r="C53" s="59">
        <v>2.0142679987590551E-2</v>
      </c>
      <c r="D53" s="59">
        <v>2.596715615668653E-2</v>
      </c>
      <c r="E53" s="59">
        <v>1.3113074836914377E-2</v>
      </c>
      <c r="F53" s="59">
        <v>0.19319558126865183</v>
      </c>
      <c r="G53" s="59">
        <v>2.2791476559611674E-3</v>
      </c>
      <c r="H53" s="59">
        <v>0.74530236009419559</v>
      </c>
    </row>
    <row r="54" spans="1:8" s="64" customFormat="1" x14ac:dyDescent="0.25">
      <c r="A54" s="65"/>
      <c r="B54" s="66"/>
      <c r="C54" s="58"/>
      <c r="D54" s="58"/>
      <c r="E54" s="58"/>
      <c r="F54" s="58"/>
      <c r="G54" s="58"/>
      <c r="H54" s="58"/>
    </row>
    <row r="55" spans="1:8" ht="11.15" customHeight="1" x14ac:dyDescent="0.25">
      <c r="A55" s="544" t="s">
        <v>149</v>
      </c>
      <c r="B55" s="544"/>
      <c r="C55" s="544"/>
      <c r="D55" s="544"/>
      <c r="E55" s="544"/>
      <c r="F55" s="544"/>
    </row>
    <row r="56" spans="1:8" ht="11.15" customHeight="1" x14ac:dyDescent="0.25">
      <c r="A56" s="539" t="s">
        <v>150</v>
      </c>
      <c r="B56" s="539"/>
      <c r="C56" s="539"/>
      <c r="D56" s="539"/>
      <c r="E56" s="539"/>
      <c r="F56" s="539"/>
      <c r="G56" s="539"/>
      <c r="H56" s="539"/>
    </row>
    <row r="57" spans="1:8" ht="11.15" customHeight="1" x14ac:dyDescent="0.25">
      <c r="A57" s="539"/>
      <c r="B57" s="539"/>
      <c r="C57" s="539"/>
      <c r="D57" s="539"/>
      <c r="E57" s="539"/>
      <c r="F57" s="539"/>
      <c r="G57" s="539"/>
      <c r="H57" s="539"/>
    </row>
  </sheetData>
  <mergeCells count="7">
    <mergeCell ref="A57:H57"/>
    <mergeCell ref="A1:H1"/>
    <mergeCell ref="A2:H2"/>
    <mergeCell ref="A3:H3"/>
    <mergeCell ref="C34:D34"/>
    <mergeCell ref="A56:H56"/>
    <mergeCell ref="A55:F55"/>
  </mergeCells>
  <pageMargins left="0.19685039370078741" right="0.31496062992125984" top="0.78740157480314965" bottom="0.23622047244094491" header="0" footer="0"/>
  <pageSetup scale="99"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30721" r:id="rId5">
          <objectPr defaultSize="0" autoPict="0" r:id="rId6">
            <anchor moveWithCells="1" siz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0</xdr:colOff>
                <xdr:row>40</xdr:row>
                <xdr:rowOff>0</xdr:rowOff>
              </to>
            </anchor>
          </objectPr>
        </oleObject>
      </mc:Choice>
      <mc:Fallback>
        <oleObject progId="Word.Picture.8" shapeId="30721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8027-591F-475A-928C-9ADDFDE99EFE}">
  <sheetPr>
    <pageSetUpPr fitToPage="1"/>
  </sheetPr>
  <dimension ref="A1:AP18"/>
  <sheetViews>
    <sheetView showGridLines="0" tabSelected="1" zoomScale="60" zoomScaleNormal="60" zoomScaleSheetLayoutView="100" workbookViewId="0">
      <selection activeCell="R13" sqref="R13"/>
    </sheetView>
  </sheetViews>
  <sheetFormatPr defaultColWidth="9.81640625" defaultRowHeight="10.5" x14ac:dyDescent="0.25"/>
  <cols>
    <col min="1" max="1" width="42.7265625" style="68" customWidth="1"/>
    <col min="2" max="2" width="2.7265625" style="68" customWidth="1"/>
    <col min="3" max="4" width="9.7265625" style="68" customWidth="1"/>
    <col min="5" max="42" width="9.81640625" style="537"/>
    <col min="43" max="16384" width="9.81640625" style="68"/>
  </cols>
  <sheetData>
    <row r="1" spans="1:42" ht="11.15" customHeight="1" x14ac:dyDescent="0.25">
      <c r="A1" s="540" t="s">
        <v>193</v>
      </c>
      <c r="B1" s="540"/>
      <c r="C1" s="540"/>
      <c r="D1" s="540"/>
    </row>
    <row r="2" spans="1:42" ht="11.15" customHeight="1" x14ac:dyDescent="0.25">
      <c r="A2" s="541" t="s">
        <v>97</v>
      </c>
      <c r="B2" s="541"/>
      <c r="C2" s="541"/>
      <c r="D2" s="541"/>
    </row>
    <row r="3" spans="1:42" ht="11.15" customHeight="1" x14ac:dyDescent="0.25">
      <c r="A3" s="542" t="s">
        <v>2</v>
      </c>
      <c r="B3" s="542"/>
      <c r="C3" s="542"/>
      <c r="D3" s="542"/>
    </row>
    <row r="4" spans="1:42" ht="11.15" customHeight="1" x14ac:dyDescent="0.25">
      <c r="A4" s="323"/>
      <c r="B4" s="323"/>
      <c r="C4" s="323"/>
      <c r="D4" s="323"/>
    </row>
    <row r="5" spans="1:42" ht="15" customHeight="1" x14ac:dyDescent="0.25">
      <c r="A5" s="324"/>
      <c r="B5" s="324"/>
      <c r="C5" s="563" t="s">
        <v>183</v>
      </c>
      <c r="D5" s="563"/>
    </row>
    <row r="6" spans="1:42" s="212" customFormat="1" ht="15" customHeight="1" x14ac:dyDescent="0.25">
      <c r="A6" s="325"/>
      <c r="B6" s="325"/>
      <c r="C6" s="211">
        <v>2021</v>
      </c>
      <c r="D6" s="79" t="s">
        <v>42</v>
      </c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</row>
    <row r="7" spans="1:42" ht="13" customHeight="1" x14ac:dyDescent="0.25">
      <c r="A7" s="153" t="s">
        <v>44</v>
      </c>
      <c r="B7" s="218"/>
      <c r="C7" s="122">
        <v>10809</v>
      </c>
      <c r="D7" s="124">
        <v>100</v>
      </c>
    </row>
    <row r="8" spans="1:42" ht="13" customHeight="1" x14ac:dyDescent="0.25">
      <c r="A8" s="327" t="s">
        <v>45</v>
      </c>
      <c r="B8" s="218"/>
      <c r="C8" s="328">
        <v>8456</v>
      </c>
      <c r="D8" s="329">
        <v>78.2</v>
      </c>
    </row>
    <row r="9" spans="1:42" ht="13" customHeight="1" x14ac:dyDescent="0.25">
      <c r="A9" s="330" t="s">
        <v>46</v>
      </c>
      <c r="B9" s="218"/>
      <c r="C9" s="331">
        <v>2353</v>
      </c>
      <c r="D9" s="332">
        <v>21.8</v>
      </c>
    </row>
    <row r="10" spans="1:42" ht="13" customHeight="1" x14ac:dyDescent="0.25">
      <c r="A10" s="333" t="s">
        <v>47</v>
      </c>
      <c r="B10" s="334"/>
      <c r="C10" s="219">
        <v>1123</v>
      </c>
      <c r="D10" s="220">
        <v>10.4</v>
      </c>
    </row>
    <row r="11" spans="1:42" ht="13" customHeight="1" x14ac:dyDescent="0.25">
      <c r="A11" s="335" t="s">
        <v>48</v>
      </c>
      <c r="B11" s="334"/>
      <c r="C11" s="122">
        <v>849</v>
      </c>
      <c r="D11" s="124">
        <v>7.9</v>
      </c>
    </row>
    <row r="12" spans="1:42" ht="13" customHeight="1" x14ac:dyDescent="0.25">
      <c r="A12" s="327" t="s">
        <v>75</v>
      </c>
      <c r="B12" s="218"/>
      <c r="C12" s="328">
        <v>14</v>
      </c>
      <c r="D12" s="329">
        <v>0.1</v>
      </c>
    </row>
    <row r="13" spans="1:42" s="104" customFormat="1" ht="13" customHeight="1" x14ac:dyDescent="0.25">
      <c r="A13" s="336" t="s">
        <v>99</v>
      </c>
      <c r="B13" s="337"/>
      <c r="C13" s="338">
        <v>367</v>
      </c>
      <c r="D13" s="332">
        <v>3.4</v>
      </c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</row>
    <row r="14" spans="1:42" ht="13" customHeight="1" x14ac:dyDescent="0.25">
      <c r="A14" s="140" t="s">
        <v>67</v>
      </c>
      <c r="B14" s="156"/>
      <c r="C14" s="96">
        <v>410</v>
      </c>
      <c r="D14" s="220">
        <v>3.8</v>
      </c>
    </row>
    <row r="15" spans="1:42" ht="13" customHeight="1" x14ac:dyDescent="0.25">
      <c r="A15" s="143" t="s">
        <v>68</v>
      </c>
      <c r="B15" s="218"/>
      <c r="C15" s="501">
        <v>187</v>
      </c>
      <c r="D15" s="340">
        <v>1.7000000000000002</v>
      </c>
    </row>
    <row r="16" spans="1:42" ht="13" customHeight="1" x14ac:dyDescent="0.25">
      <c r="A16" s="16" t="s">
        <v>176</v>
      </c>
      <c r="B16" s="218"/>
      <c r="C16" s="219">
        <v>964</v>
      </c>
      <c r="D16" s="220">
        <v>8.9</v>
      </c>
    </row>
    <row r="17" spans="1:42" s="226" customFormat="1" ht="13" customHeight="1" thickBot="1" x14ac:dyDescent="0.3">
      <c r="A17" s="342" t="s">
        <v>70</v>
      </c>
      <c r="B17" s="343"/>
      <c r="C17" s="149">
        <v>194.90762907400926</v>
      </c>
      <c r="D17" s="149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</row>
    <row r="18" spans="1:42" ht="11.15" customHeight="1" x14ac:dyDescent="0.25">
      <c r="A18" s="345"/>
      <c r="B18" s="218"/>
      <c r="C18" s="49"/>
      <c r="D18" s="45"/>
    </row>
  </sheetData>
  <mergeCells count="4">
    <mergeCell ref="A1:D1"/>
    <mergeCell ref="A2:D2"/>
    <mergeCell ref="A3:D3"/>
    <mergeCell ref="C5:D5"/>
  </mergeCells>
  <pageMargins left="0.19685039370078741" right="0.31496062992125984" top="0.78740157480314965" bottom="0.2362204724409449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6"/>
  <sheetViews>
    <sheetView showGridLines="0" zoomScale="80" zoomScaleNormal="80" zoomScaleSheetLayoutView="130" workbookViewId="0">
      <selection activeCell="A4" sqref="A4"/>
    </sheetView>
  </sheetViews>
  <sheetFormatPr defaultColWidth="9.81640625" defaultRowHeight="10.5" x14ac:dyDescent="0.25"/>
  <cols>
    <col min="1" max="1" width="42.7265625" style="68" customWidth="1"/>
    <col min="2" max="2" width="2.7265625" style="68" customWidth="1"/>
    <col min="3" max="7" width="7.7265625" style="68" customWidth="1"/>
    <col min="8" max="26" width="9.81640625" style="537"/>
    <col min="27" max="16384" width="9.81640625" style="68"/>
  </cols>
  <sheetData>
    <row r="1" spans="1:26" ht="11.15" customHeight="1" x14ac:dyDescent="0.25">
      <c r="A1" s="540" t="s">
        <v>96</v>
      </c>
      <c r="B1" s="540"/>
      <c r="C1" s="540"/>
      <c r="D1" s="540"/>
      <c r="E1" s="540"/>
      <c r="F1" s="540"/>
      <c r="G1" s="540"/>
    </row>
    <row r="2" spans="1:26" ht="11.15" customHeight="1" x14ac:dyDescent="0.25">
      <c r="A2" s="541" t="s">
        <v>97</v>
      </c>
      <c r="B2" s="541"/>
      <c r="C2" s="541"/>
      <c r="D2" s="541"/>
      <c r="E2" s="541"/>
      <c r="F2" s="541"/>
      <c r="G2" s="541"/>
    </row>
    <row r="3" spans="1:26" ht="11.15" customHeight="1" x14ac:dyDescent="0.25">
      <c r="A3" s="542" t="s">
        <v>41</v>
      </c>
      <c r="B3" s="542"/>
      <c r="C3" s="542"/>
      <c r="D3" s="542"/>
      <c r="E3" s="542"/>
      <c r="F3" s="542"/>
      <c r="G3" s="542"/>
    </row>
    <row r="4" spans="1:26" ht="11.15" customHeight="1" x14ac:dyDescent="0.25">
      <c r="A4" s="208"/>
      <c r="B4" s="208"/>
      <c r="C4" s="208"/>
      <c r="D4" s="208"/>
      <c r="E4" s="208"/>
      <c r="F4" s="208"/>
      <c r="G4" s="208"/>
    </row>
    <row r="5" spans="1:26" ht="15" customHeight="1" x14ac:dyDescent="0.25">
      <c r="A5" s="209"/>
      <c r="B5" s="209"/>
      <c r="C5" s="559" t="s">
        <v>183</v>
      </c>
      <c r="D5" s="559"/>
      <c r="E5" s="559"/>
      <c r="F5" s="559"/>
      <c r="G5" s="559"/>
    </row>
    <row r="6" spans="1:26" s="212" customFormat="1" ht="15" customHeight="1" x14ac:dyDescent="0.25">
      <c r="A6" s="210"/>
      <c r="B6" s="210"/>
      <c r="C6" s="79">
        <v>2021</v>
      </c>
      <c r="D6" s="79" t="s">
        <v>42</v>
      </c>
      <c r="E6" s="79">
        <v>2020</v>
      </c>
      <c r="F6" s="79" t="s">
        <v>42</v>
      </c>
      <c r="G6" s="79" t="s">
        <v>4</v>
      </c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</row>
    <row r="7" spans="1:26" ht="13" customHeight="1" x14ac:dyDescent="0.25">
      <c r="A7" s="81" t="s">
        <v>44</v>
      </c>
      <c r="B7" s="214"/>
      <c r="C7" s="83">
        <v>44690</v>
      </c>
      <c r="D7" s="84">
        <v>100</v>
      </c>
      <c r="E7" s="83">
        <v>45348</v>
      </c>
      <c r="F7" s="84">
        <v>100</v>
      </c>
      <c r="G7" s="84">
        <v>-1.4510011466878359</v>
      </c>
    </row>
    <row r="8" spans="1:26" ht="13" customHeight="1" x14ac:dyDescent="0.25">
      <c r="A8" s="87" t="s">
        <v>45</v>
      </c>
      <c r="B8" s="214"/>
      <c r="C8" s="29">
        <v>24768</v>
      </c>
      <c r="D8" s="88">
        <v>55.4</v>
      </c>
      <c r="E8" s="29">
        <v>24634</v>
      </c>
      <c r="F8" s="88">
        <v>54.3</v>
      </c>
      <c r="G8" s="88">
        <v>0.54396362750670502</v>
      </c>
    </row>
    <row r="9" spans="1:26" ht="13" customHeight="1" x14ac:dyDescent="0.25">
      <c r="A9" s="89" t="s">
        <v>46</v>
      </c>
      <c r="B9" s="214"/>
      <c r="C9" s="215">
        <v>19922</v>
      </c>
      <c r="D9" s="93">
        <v>44.6</v>
      </c>
      <c r="E9" s="215">
        <v>20714</v>
      </c>
      <c r="F9" s="93">
        <v>45.7</v>
      </c>
      <c r="G9" s="93">
        <v>-3.8235010138070846</v>
      </c>
    </row>
    <row r="10" spans="1:26" ht="13" customHeight="1" x14ac:dyDescent="0.25">
      <c r="A10" s="216" t="s">
        <v>47</v>
      </c>
      <c r="B10" s="213"/>
      <c r="C10" s="96">
        <v>1811</v>
      </c>
      <c r="D10" s="97">
        <v>4.0999999999999996</v>
      </c>
      <c r="E10" s="96">
        <v>1855</v>
      </c>
      <c r="F10" s="97">
        <v>4.0999999999999996</v>
      </c>
      <c r="G10" s="97">
        <v>-2.3719676549865176</v>
      </c>
    </row>
    <row r="11" spans="1:26" ht="13" customHeight="1" x14ac:dyDescent="0.25">
      <c r="A11" s="217" t="s">
        <v>48</v>
      </c>
      <c r="B11" s="213"/>
      <c r="C11" s="28">
        <v>11982</v>
      </c>
      <c r="D11" s="99">
        <v>26.8</v>
      </c>
      <c r="E11" s="28">
        <v>12681</v>
      </c>
      <c r="F11" s="84">
        <v>28</v>
      </c>
      <c r="G11" s="84">
        <v>-5.5121835817364513</v>
      </c>
    </row>
    <row r="12" spans="1:26" ht="13" customHeight="1" x14ac:dyDescent="0.25">
      <c r="A12" s="87" t="s">
        <v>75</v>
      </c>
      <c r="C12" s="29">
        <v>230</v>
      </c>
      <c r="D12" s="88">
        <v>0.5</v>
      </c>
      <c r="E12" s="29">
        <v>449</v>
      </c>
      <c r="F12" s="88">
        <v>1</v>
      </c>
      <c r="G12" s="88">
        <v>-48.775055679287306</v>
      </c>
    </row>
    <row r="13" spans="1:26" s="104" customFormat="1" ht="13" customHeight="1" x14ac:dyDescent="0.25">
      <c r="A13" s="102" t="s">
        <v>99</v>
      </c>
      <c r="B13" s="221"/>
      <c r="C13" s="90">
        <v>5899</v>
      </c>
      <c r="D13" s="91">
        <v>13.2</v>
      </c>
      <c r="E13" s="90">
        <v>5729</v>
      </c>
      <c r="F13" s="91">
        <v>12.6</v>
      </c>
      <c r="G13" s="91">
        <v>2.9673590504450953</v>
      </c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</row>
    <row r="14" spans="1:26" ht="13" customHeight="1" x14ac:dyDescent="0.25">
      <c r="A14" s="222" t="s">
        <v>67</v>
      </c>
      <c r="C14" s="96">
        <v>2236</v>
      </c>
      <c r="D14" s="97">
        <v>5</v>
      </c>
      <c r="E14" s="96">
        <v>2259</v>
      </c>
      <c r="F14" s="97">
        <v>5</v>
      </c>
      <c r="G14" s="97">
        <v>-1.0181496237273158</v>
      </c>
    </row>
    <row r="15" spans="1:26" ht="13" customHeight="1" x14ac:dyDescent="0.25">
      <c r="A15" s="128" t="s">
        <v>68</v>
      </c>
      <c r="B15" s="214"/>
      <c r="C15" s="114">
        <v>672</v>
      </c>
      <c r="D15" s="116">
        <v>1.5</v>
      </c>
      <c r="E15" s="114">
        <v>1099</v>
      </c>
      <c r="F15" s="116">
        <v>2.4000000000000004</v>
      </c>
      <c r="G15" s="116">
        <v>-38.853503184713375</v>
      </c>
    </row>
    <row r="16" spans="1:26" ht="13" customHeight="1" x14ac:dyDescent="0.25">
      <c r="A16" s="100" t="s">
        <v>176</v>
      </c>
      <c r="B16" s="214"/>
      <c r="C16" s="96">
        <v>8807</v>
      </c>
      <c r="D16" s="97">
        <v>19.7</v>
      </c>
      <c r="E16" s="96">
        <v>9086</v>
      </c>
      <c r="F16" s="97">
        <v>20</v>
      </c>
      <c r="G16" s="97">
        <v>-3.0706581554039158</v>
      </c>
    </row>
    <row r="17" spans="1:26" s="226" customFormat="1" ht="13" customHeight="1" thickBot="1" x14ac:dyDescent="0.3">
      <c r="A17" s="223" t="s">
        <v>70</v>
      </c>
      <c r="B17" s="224"/>
      <c r="C17" s="432">
        <v>1458.5891163687147</v>
      </c>
      <c r="D17" s="432"/>
      <c r="E17" s="432">
        <v>2082.1010269468356</v>
      </c>
      <c r="F17" s="432"/>
      <c r="G17" s="527">
        <v>-29.946285147000296</v>
      </c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</row>
    <row r="18" spans="1:26" ht="11.15" customHeight="1" x14ac:dyDescent="0.25">
      <c r="A18" s="47"/>
      <c r="C18" s="430"/>
      <c r="D18" s="84"/>
      <c r="E18" s="430"/>
      <c r="F18" s="84"/>
      <c r="G18" s="84"/>
    </row>
    <row r="19" spans="1:26" ht="15" customHeight="1" x14ac:dyDescent="0.25">
      <c r="A19" s="228" t="s">
        <v>100</v>
      </c>
      <c r="B19" s="229"/>
      <c r="C19" s="83"/>
      <c r="D19" s="84"/>
      <c r="E19" s="83"/>
      <c r="F19" s="84"/>
      <c r="G19" s="84"/>
    </row>
    <row r="20" spans="1:26" ht="13" customHeight="1" x14ac:dyDescent="0.25">
      <c r="A20" s="231" t="s">
        <v>101</v>
      </c>
      <c r="B20" s="214"/>
      <c r="C20" s="232"/>
      <c r="D20" s="232"/>
      <c r="E20" s="232"/>
      <c r="F20" s="232"/>
      <c r="G20" s="232"/>
    </row>
    <row r="21" spans="1:26" ht="13" customHeight="1" x14ac:dyDescent="0.25">
      <c r="A21" s="151" t="s">
        <v>102</v>
      </c>
      <c r="B21" s="104"/>
      <c r="C21" s="233">
        <v>471.2997743352617</v>
      </c>
      <c r="D21" s="99">
        <v>58.86</v>
      </c>
      <c r="E21" s="233">
        <v>476.40000000000009</v>
      </c>
      <c r="F21" s="99">
        <v>60.04</v>
      </c>
      <c r="G21" s="99">
        <v>-1.0705763360072229</v>
      </c>
    </row>
    <row r="22" spans="1:26" ht="13" customHeight="1" x14ac:dyDescent="0.25">
      <c r="A22" s="234" t="s">
        <v>103</v>
      </c>
      <c r="B22" s="235"/>
      <c r="C22" s="236">
        <v>120.6083525623547</v>
      </c>
      <c r="D22" s="97">
        <v>15.06</v>
      </c>
      <c r="E22" s="236">
        <v>111.10000000000001</v>
      </c>
      <c r="F22" s="97">
        <v>14</v>
      </c>
      <c r="G22" s="97">
        <v>8.5583731434335508</v>
      </c>
    </row>
    <row r="23" spans="1:26" ht="13" customHeight="1" x14ac:dyDescent="0.25">
      <c r="A23" s="237" t="s">
        <v>104</v>
      </c>
      <c r="B23" s="235"/>
      <c r="C23" s="233">
        <v>208.74714784400001</v>
      </c>
      <c r="D23" s="99">
        <v>26.07</v>
      </c>
      <c r="E23" s="233">
        <v>206</v>
      </c>
      <c r="F23" s="99">
        <v>25.96</v>
      </c>
      <c r="G23" s="99">
        <v>1.3335669145631224</v>
      </c>
    </row>
    <row r="24" spans="1:26" ht="13" customHeight="1" thickBot="1" x14ac:dyDescent="0.3">
      <c r="A24" s="428" t="s">
        <v>105</v>
      </c>
      <c r="B24" s="238"/>
      <c r="C24" s="322">
        <v>800.65527474161638</v>
      </c>
      <c r="D24" s="131">
        <v>99.990000000000009</v>
      </c>
      <c r="E24" s="322">
        <v>793.50000000000011</v>
      </c>
      <c r="F24" s="131">
        <v>100</v>
      </c>
      <c r="G24" s="131">
        <v>0.90173594727362971</v>
      </c>
    </row>
    <row r="25" spans="1:26" x14ac:dyDescent="0.25">
      <c r="A25" s="104"/>
      <c r="B25" s="239"/>
      <c r="C25" s="233"/>
      <c r="D25" s="240"/>
      <c r="E25" s="233"/>
      <c r="F25" s="240"/>
      <c r="G25" s="99"/>
    </row>
    <row r="26" spans="1:26" ht="11.15" customHeight="1" x14ac:dyDescent="0.25">
      <c r="A26" s="567"/>
      <c r="B26" s="567"/>
      <c r="C26" s="567"/>
      <c r="D26" s="567"/>
      <c r="E26" s="567"/>
      <c r="F26" s="567"/>
      <c r="G26" s="567"/>
    </row>
  </sheetData>
  <mergeCells count="5">
    <mergeCell ref="A26:G26"/>
    <mergeCell ref="A1:G1"/>
    <mergeCell ref="A2:G2"/>
    <mergeCell ref="A3:G3"/>
    <mergeCell ref="C5:G5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5122" r:id="rId5">
          <objectPr defaultSize="0" autoPict="0" r:id="rId6">
            <anchor moveWithCells="1" sizeWithCells="1">
              <from>
                <xdr:col>4</xdr:col>
                <xdr:colOff>0</xdr:colOff>
                <xdr:row>25</xdr:row>
                <xdr:rowOff>0</xdr:rowOff>
              </from>
              <to>
                <xdr:col>4</xdr:col>
                <xdr:colOff>0</xdr:colOff>
                <xdr:row>25</xdr:row>
                <xdr:rowOff>50800</xdr:rowOff>
              </to>
            </anchor>
          </objectPr>
        </oleObject>
      </mc:Choice>
      <mc:Fallback>
        <oleObject progId="Word.Picture.8" shapeId="5122" r:id="rId5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46"/>
  <sheetViews>
    <sheetView showGridLines="0" zoomScale="120" zoomScaleNormal="120" zoomScaleSheetLayoutView="150" workbookViewId="0">
      <selection activeCell="A14" sqref="A14:J14"/>
    </sheetView>
  </sheetViews>
  <sheetFormatPr defaultColWidth="9.81640625" defaultRowHeight="10.5" x14ac:dyDescent="0.25"/>
  <cols>
    <col min="1" max="1" width="25.7265625" style="284" customWidth="1"/>
    <col min="2" max="2" width="1.7265625" style="250" customWidth="1"/>
    <col min="3" max="4" width="11.1796875" style="253" customWidth="1"/>
    <col min="5" max="5" width="1.7265625" style="283" customWidth="1"/>
    <col min="6" max="7" width="11.1796875" style="253" customWidth="1"/>
    <col min="8" max="8" width="1.7265625" style="283" customWidth="1"/>
    <col min="9" max="10" width="11.1796875" style="253" customWidth="1"/>
    <col min="11" max="11" width="11.26953125" style="250" customWidth="1"/>
    <col min="12" max="12" width="13.7265625" style="245" customWidth="1"/>
    <col min="13" max="13" width="17.453125" style="250" customWidth="1"/>
    <col min="14" max="14" width="18" style="250" customWidth="1"/>
    <col min="15" max="15" width="13.1796875" style="250" customWidth="1"/>
    <col min="16" max="17" width="11.26953125" style="250" customWidth="1"/>
    <col min="18" max="18" width="19" style="250" customWidth="1"/>
    <col min="19" max="19" width="13.54296875" style="245" customWidth="1"/>
    <col min="20" max="16384" width="9.81640625" style="245"/>
  </cols>
  <sheetData>
    <row r="1" spans="1:21" ht="11.15" customHeight="1" x14ac:dyDescent="0.25">
      <c r="A1" s="569" t="s">
        <v>0</v>
      </c>
      <c r="B1" s="569"/>
      <c r="C1" s="569"/>
      <c r="D1" s="569"/>
      <c r="E1" s="569"/>
      <c r="F1" s="569"/>
      <c r="G1" s="569"/>
      <c r="H1" s="569"/>
      <c r="I1" s="569"/>
      <c r="J1" s="569"/>
      <c r="K1" s="242"/>
      <c r="L1" s="243"/>
      <c r="M1" s="243"/>
      <c r="N1" s="243"/>
      <c r="O1" s="243"/>
      <c r="P1" s="243"/>
      <c r="Q1" s="244"/>
      <c r="R1" s="245"/>
      <c r="S1" s="246"/>
      <c r="T1" s="246"/>
      <c r="U1" s="246"/>
    </row>
    <row r="2" spans="1:21" ht="11.15" customHeight="1" x14ac:dyDescent="0.25">
      <c r="A2" s="570" t="s">
        <v>109</v>
      </c>
      <c r="B2" s="570"/>
      <c r="C2" s="570"/>
      <c r="D2" s="570"/>
      <c r="E2" s="570"/>
      <c r="F2" s="570"/>
      <c r="G2" s="570"/>
      <c r="H2" s="570"/>
      <c r="I2" s="570"/>
      <c r="J2" s="570"/>
      <c r="K2" s="245"/>
      <c r="L2" s="247"/>
      <c r="M2" s="247"/>
      <c r="N2" s="247"/>
      <c r="O2" s="247"/>
      <c r="P2" s="247"/>
      <c r="Q2" s="242"/>
      <c r="R2" s="243"/>
      <c r="S2" s="248"/>
      <c r="T2" s="248"/>
      <c r="U2" s="248"/>
    </row>
    <row r="3" spans="1:21" ht="11.15" customHeight="1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21" ht="15" customHeight="1" x14ac:dyDescent="0.25">
      <c r="A4" s="251"/>
      <c r="B4" s="251"/>
      <c r="C4" s="571" t="s">
        <v>110</v>
      </c>
      <c r="D4" s="571"/>
      <c r="E4" s="249"/>
      <c r="F4" s="571" t="s">
        <v>111</v>
      </c>
      <c r="G4" s="571"/>
      <c r="H4" s="571"/>
      <c r="I4" s="571"/>
      <c r="J4" s="571"/>
    </row>
    <row r="5" spans="1:21" ht="15" customHeight="1" x14ac:dyDescent="0.25">
      <c r="A5" s="249"/>
      <c r="B5" s="252"/>
      <c r="C5" s="443" t="s">
        <v>177</v>
      </c>
      <c r="D5" s="443" t="s">
        <v>191</v>
      </c>
      <c r="E5" s="254"/>
      <c r="F5" s="572" t="s">
        <v>178</v>
      </c>
      <c r="G5" s="573"/>
      <c r="H5" s="254"/>
      <c r="I5" s="573" t="s">
        <v>179</v>
      </c>
      <c r="J5" s="573"/>
    </row>
    <row r="6" spans="1:21" s="257" customFormat="1" ht="15" customHeight="1" x14ac:dyDescent="0.25">
      <c r="A6" s="255"/>
      <c r="B6" s="256"/>
      <c r="E6" s="258"/>
      <c r="F6" s="259" t="s">
        <v>112</v>
      </c>
      <c r="G6" s="259" t="s">
        <v>113</v>
      </c>
      <c r="H6" s="260"/>
      <c r="I6" s="259" t="s">
        <v>112</v>
      </c>
      <c r="J6" s="259" t="s">
        <v>113</v>
      </c>
      <c r="K6" s="255"/>
      <c r="M6" s="255"/>
      <c r="N6" s="255"/>
      <c r="O6" s="255"/>
      <c r="P6" s="255"/>
      <c r="Q6" s="255"/>
      <c r="R6" s="255"/>
    </row>
    <row r="7" spans="1:21" ht="13" customHeight="1" x14ac:dyDescent="0.25">
      <c r="A7" s="261" t="s">
        <v>106</v>
      </c>
      <c r="B7" s="262"/>
      <c r="C7" s="263">
        <v>1.2346366757210792E-2</v>
      </c>
      <c r="D7" s="263">
        <v>3.5053567463126489E-2</v>
      </c>
      <c r="E7" s="264"/>
      <c r="F7" s="146">
        <v>20.604700000000001</v>
      </c>
      <c r="G7" s="265">
        <v>1</v>
      </c>
      <c r="H7" s="266"/>
      <c r="I7" s="146">
        <v>19.948699999999999</v>
      </c>
      <c r="J7" s="265">
        <v>1</v>
      </c>
      <c r="K7" s="438"/>
    </row>
    <row r="8" spans="1:21" ht="13" customHeight="1" x14ac:dyDescent="0.25">
      <c r="A8" s="267" t="s">
        <v>107</v>
      </c>
      <c r="B8" s="262"/>
      <c r="C8" s="268">
        <v>9.79404518202176E-3</v>
      </c>
      <c r="D8" s="268">
        <v>1.5621336641983286E-2</v>
      </c>
      <c r="E8" s="264"/>
      <c r="F8" s="269">
        <v>3736.91</v>
      </c>
      <c r="G8" s="270">
        <v>5.5138336218961657E-3</v>
      </c>
      <c r="H8" s="266"/>
      <c r="I8" s="269">
        <v>3432.5</v>
      </c>
      <c r="J8" s="270">
        <v>5.8117115804806989E-3</v>
      </c>
      <c r="K8" s="438"/>
    </row>
    <row r="9" spans="1:21" ht="13" customHeight="1" x14ac:dyDescent="0.25">
      <c r="A9" s="271" t="s">
        <v>104</v>
      </c>
      <c r="B9" s="262"/>
      <c r="C9" s="263">
        <v>9.2518919087660745E-3</v>
      </c>
      <c r="D9" s="263">
        <v>5.0301173541282385E-2</v>
      </c>
      <c r="E9" s="264"/>
      <c r="F9" s="146">
        <v>5.6973000000000003</v>
      </c>
      <c r="G9" s="265">
        <v>3.6165727625366402</v>
      </c>
      <c r="H9" s="266"/>
      <c r="I9" s="146">
        <v>5.1966999999999999</v>
      </c>
      <c r="J9" s="265">
        <v>3.8387245752111916</v>
      </c>
      <c r="K9" s="438"/>
    </row>
    <row r="10" spans="1:21" ht="13" customHeight="1" x14ac:dyDescent="0.25">
      <c r="A10" s="273" t="s">
        <v>108</v>
      </c>
      <c r="B10" s="272"/>
      <c r="C10" s="268">
        <v>8.9606879523851823E-2</v>
      </c>
      <c r="D10" s="268">
        <v>0.43731940359614407</v>
      </c>
      <c r="E10" s="264"/>
      <c r="F10" s="269">
        <v>92</v>
      </c>
      <c r="G10" s="270">
        <v>0.22396413043478261</v>
      </c>
      <c r="H10" s="266"/>
      <c r="I10" s="269">
        <v>84.15</v>
      </c>
      <c r="J10" s="270">
        <v>0.2370612002376708</v>
      </c>
      <c r="K10" s="438"/>
    </row>
    <row r="11" spans="1:21" ht="13" customHeight="1" x14ac:dyDescent="0.25">
      <c r="A11" s="271" t="s">
        <v>114</v>
      </c>
      <c r="B11" s="272"/>
      <c r="C11" s="263">
        <v>8.809595641277701E-3</v>
      </c>
      <c r="D11" s="263">
        <v>2.3240013240187318E-2</v>
      </c>
      <c r="E11" s="264"/>
      <c r="F11" s="146">
        <v>732.11</v>
      </c>
      <c r="G11" s="265">
        <v>2.8144267937878189E-2</v>
      </c>
      <c r="H11" s="266"/>
      <c r="I11" s="146">
        <v>711.24</v>
      </c>
      <c r="J11" s="265">
        <v>2.8047775715651535E-2</v>
      </c>
      <c r="K11" s="438"/>
    </row>
    <row r="12" spans="1:21" ht="13" customHeight="1" thickBot="1" x14ac:dyDescent="0.3">
      <c r="A12" s="519" t="s">
        <v>115</v>
      </c>
      <c r="B12" s="274"/>
      <c r="C12" s="494">
        <v>2.4580034056187472E-3</v>
      </c>
      <c r="D12" s="494">
        <v>1.7591788570792133E-4</v>
      </c>
      <c r="E12" s="275"/>
      <c r="F12" s="495">
        <v>0.85249774511994314</v>
      </c>
      <c r="G12" s="496">
        <v>24.169799999999999</v>
      </c>
      <c r="H12" s="276"/>
      <c r="I12" s="495">
        <v>0.81352538405386332</v>
      </c>
      <c r="J12" s="496">
        <v>24.5213</v>
      </c>
      <c r="K12" s="438"/>
    </row>
    <row r="13" spans="1:21" ht="11.15" customHeight="1" x14ac:dyDescent="0.25">
      <c r="A13" s="277"/>
      <c r="B13" s="277"/>
      <c r="C13" s="278"/>
      <c r="D13" s="278"/>
      <c r="E13" s="279"/>
      <c r="F13" s="280"/>
      <c r="G13" s="281"/>
      <c r="H13" s="282"/>
      <c r="I13" s="280"/>
      <c r="J13" s="281"/>
    </row>
    <row r="14" spans="1:21" ht="11.15" customHeight="1" x14ac:dyDescent="0.25">
      <c r="A14" s="568" t="s">
        <v>116</v>
      </c>
      <c r="B14" s="568"/>
      <c r="C14" s="568"/>
      <c r="D14" s="568"/>
      <c r="E14" s="568"/>
      <c r="F14" s="568"/>
      <c r="G14" s="568"/>
      <c r="H14" s="568"/>
      <c r="I14" s="568"/>
      <c r="J14" s="568"/>
    </row>
    <row r="15" spans="1:21" ht="11.15" customHeight="1" x14ac:dyDescent="0.25">
      <c r="A15" s="81"/>
      <c r="B15" s="214"/>
    </row>
    <row r="16" spans="1:21" ht="11.15" customHeight="1" x14ac:dyDescent="0.25"/>
    <row r="17" spans="1:17" ht="11.15" customHeight="1" x14ac:dyDescent="0.25"/>
    <row r="18" spans="1:17" ht="11.15" customHeight="1" x14ac:dyDescent="0.25"/>
    <row r="19" spans="1:17" ht="11.15" customHeight="1" x14ac:dyDescent="0.25"/>
    <row r="20" spans="1:17" ht="11.15" customHeight="1" x14ac:dyDescent="0.25"/>
    <row r="21" spans="1:17" ht="11.15" customHeight="1" x14ac:dyDescent="0.25"/>
    <row r="22" spans="1:17" ht="11.15" customHeight="1" x14ac:dyDescent="0.25"/>
    <row r="23" spans="1:17" ht="11.15" customHeight="1" x14ac:dyDescent="0.25"/>
    <row r="24" spans="1:17" x14ac:dyDescent="0.25">
      <c r="A24" s="285"/>
      <c r="B24" s="286"/>
      <c r="C24" s="287"/>
    </row>
    <row r="27" spans="1:17" x14ac:dyDescent="0.25">
      <c r="A27" s="285"/>
      <c r="B27" s="286"/>
      <c r="C27" s="287"/>
    </row>
    <row r="28" spans="1:17" x14ac:dyDescent="0.25">
      <c r="A28" s="285"/>
      <c r="B28" s="286"/>
      <c r="C28" s="287"/>
    </row>
    <row r="29" spans="1:17" x14ac:dyDescent="0.25">
      <c r="A29" s="285"/>
      <c r="B29" s="286"/>
      <c r="C29" s="287"/>
    </row>
    <row r="30" spans="1:17" x14ac:dyDescent="0.25">
      <c r="A30" s="285"/>
      <c r="B30" s="286"/>
      <c r="C30" s="287"/>
    </row>
    <row r="31" spans="1:17" x14ac:dyDescent="0.25">
      <c r="F31" s="288"/>
      <c r="M31" s="289"/>
      <c r="O31" s="290"/>
      <c r="P31" s="290"/>
      <c r="Q31" s="290"/>
    </row>
    <row r="32" spans="1:17" x14ac:dyDescent="0.25">
      <c r="K32" s="245"/>
      <c r="M32" s="289"/>
      <c r="O32" s="290"/>
      <c r="P32" s="290"/>
      <c r="Q32" s="290"/>
    </row>
    <row r="33" spans="1:18" x14ac:dyDescent="0.25">
      <c r="K33" s="245"/>
      <c r="M33" s="244"/>
      <c r="R33" s="290"/>
    </row>
    <row r="35" spans="1:18" x14ac:dyDescent="0.25">
      <c r="F35" s="288"/>
    </row>
    <row r="36" spans="1:18" x14ac:dyDescent="0.25">
      <c r="M36" s="245"/>
      <c r="N36" s="245"/>
      <c r="O36" s="245"/>
      <c r="P36" s="245"/>
      <c r="Q36" s="245"/>
    </row>
    <row r="37" spans="1:18" x14ac:dyDescent="0.25">
      <c r="M37" s="245"/>
      <c r="N37" s="245"/>
      <c r="O37" s="245"/>
      <c r="P37" s="245"/>
      <c r="Q37" s="245"/>
      <c r="R37" s="245"/>
    </row>
    <row r="38" spans="1:18" x14ac:dyDescent="0.25">
      <c r="M38" s="245"/>
      <c r="N38" s="245"/>
      <c r="O38" s="245"/>
      <c r="P38" s="245"/>
      <c r="Q38" s="245"/>
      <c r="R38" s="245"/>
    </row>
    <row r="39" spans="1:18" x14ac:dyDescent="0.25">
      <c r="M39" s="277"/>
      <c r="N39" s="277"/>
      <c r="O39" s="277"/>
      <c r="P39" s="277"/>
      <c r="Q39" s="277"/>
      <c r="R39" s="245"/>
    </row>
    <row r="40" spans="1:18" x14ac:dyDescent="0.25">
      <c r="M40" s="277"/>
      <c r="N40" s="277"/>
      <c r="O40" s="277"/>
      <c r="P40" s="277"/>
      <c r="Q40" s="277"/>
      <c r="R40" s="277"/>
    </row>
    <row r="41" spans="1:18" x14ac:dyDescent="0.25">
      <c r="M41" s="291"/>
      <c r="N41" s="277"/>
      <c r="O41" s="277"/>
      <c r="P41" s="277"/>
      <c r="Q41" s="277"/>
      <c r="R41" s="277"/>
    </row>
    <row r="42" spans="1:18" x14ac:dyDescent="0.25">
      <c r="M42" s="277"/>
      <c r="N42" s="277"/>
      <c r="O42" s="277"/>
      <c r="P42" s="277"/>
      <c r="Q42" s="277"/>
      <c r="R42" s="277"/>
    </row>
    <row r="43" spans="1:18" x14ac:dyDescent="0.25">
      <c r="M43" s="245"/>
      <c r="N43" s="245"/>
      <c r="O43" s="245"/>
      <c r="P43" s="245"/>
      <c r="Q43" s="245"/>
      <c r="R43" s="277"/>
    </row>
    <row r="44" spans="1:18" x14ac:dyDescent="0.25">
      <c r="A44" s="285"/>
      <c r="B44" s="286"/>
      <c r="C44" s="287"/>
      <c r="M44" s="245"/>
      <c r="N44" s="245"/>
      <c r="O44" s="245"/>
      <c r="P44" s="245"/>
      <c r="Q44" s="245"/>
      <c r="R44" s="245"/>
    </row>
    <row r="45" spans="1:18" x14ac:dyDescent="0.25">
      <c r="A45" s="285"/>
      <c r="B45" s="286"/>
      <c r="C45" s="287"/>
      <c r="M45" s="277"/>
      <c r="N45" s="277"/>
      <c r="O45" s="277"/>
      <c r="P45" s="277"/>
      <c r="Q45" s="277"/>
      <c r="R45" s="245"/>
    </row>
    <row r="46" spans="1:18" x14ac:dyDescent="0.25">
      <c r="A46" s="285"/>
      <c r="B46" s="286"/>
      <c r="C46" s="287"/>
      <c r="R46" s="277"/>
    </row>
  </sheetData>
  <mergeCells count="7">
    <mergeCell ref="A14:J14"/>
    <mergeCell ref="A1:J1"/>
    <mergeCell ref="A2:J2"/>
    <mergeCell ref="C4:D4"/>
    <mergeCell ref="F4:J4"/>
    <mergeCell ref="F5:G5"/>
    <mergeCell ref="I5:J5"/>
  </mergeCells>
  <pageMargins left="0.19685039370078741" right="0.31496062992125984" top="0.78740157480314965" bottom="0.23622047244094491" header="0" footer="0"/>
  <pageSetup orientation="portrait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  <pageSetUpPr fitToPage="1"/>
  </sheetPr>
  <dimension ref="A1:F59"/>
  <sheetViews>
    <sheetView showGridLines="0" view="pageBreakPreview" zoomScale="70" zoomScaleSheetLayoutView="70" workbookViewId="0">
      <selection activeCell="F32" sqref="F32"/>
    </sheetView>
  </sheetViews>
  <sheetFormatPr defaultColWidth="9.81640625" defaultRowHeight="15.5" outlineLevelRow="1" x14ac:dyDescent="0.35"/>
  <cols>
    <col min="1" max="1" width="49.26953125" style="158" customWidth="1"/>
    <col min="2" max="2" width="1.453125" style="158" customWidth="1"/>
    <col min="3" max="3" width="10.7265625" style="158" customWidth="1"/>
    <col min="4" max="4" width="8.54296875" style="158" customWidth="1"/>
    <col min="5" max="5" width="10.7265625" style="158" customWidth="1"/>
    <col min="6" max="6" width="15.1796875" style="158" customWidth="1"/>
    <col min="7" max="16384" width="9.81640625" style="158"/>
  </cols>
  <sheetData>
    <row r="1" spans="1:6" ht="36" customHeight="1" x14ac:dyDescent="0.4">
      <c r="A1" s="545" t="s">
        <v>0</v>
      </c>
      <c r="B1" s="545"/>
      <c r="C1" s="545"/>
      <c r="D1" s="545"/>
      <c r="E1" s="545"/>
    </row>
    <row r="2" spans="1:6" ht="15" customHeight="1" x14ac:dyDescent="0.4">
      <c r="A2" s="546" t="s">
        <v>40</v>
      </c>
      <c r="B2" s="546"/>
      <c r="C2" s="546"/>
      <c r="D2" s="546"/>
      <c r="E2" s="546"/>
      <c r="F2" s="159"/>
    </row>
    <row r="3" spans="1:6" ht="15" customHeight="1" x14ac:dyDescent="0.4">
      <c r="A3" s="547" t="s">
        <v>72</v>
      </c>
      <c r="B3" s="547"/>
      <c r="C3" s="547"/>
      <c r="D3" s="547"/>
      <c r="E3" s="547"/>
      <c r="F3" s="159"/>
    </row>
    <row r="4" spans="1:6" ht="18" x14ac:dyDescent="0.4">
      <c r="A4" s="548"/>
      <c r="B4" s="548"/>
      <c r="C4" s="548"/>
      <c r="D4" s="548"/>
      <c r="E4" s="548"/>
      <c r="F4" s="159"/>
    </row>
    <row r="5" spans="1:6" x14ac:dyDescent="0.35">
      <c r="A5" s="160"/>
      <c r="B5" s="160"/>
      <c r="C5" s="160"/>
      <c r="D5" s="160"/>
      <c r="E5" s="160"/>
      <c r="F5" s="160"/>
    </row>
    <row r="6" spans="1:6" ht="19.5" x14ac:dyDescent="0.45">
      <c r="A6" s="161"/>
      <c r="B6" s="161"/>
      <c r="C6" s="549">
        <v>2020</v>
      </c>
      <c r="D6" s="549"/>
      <c r="E6" s="549"/>
    </row>
    <row r="7" spans="1:6" ht="15.75" hidden="1" customHeight="1" x14ac:dyDescent="0.35">
      <c r="A7" s="161"/>
      <c r="B7" s="161"/>
      <c r="C7" s="162"/>
      <c r="D7" s="162"/>
      <c r="E7" s="162"/>
    </row>
    <row r="8" spans="1:6" ht="31" x14ac:dyDescent="0.35">
      <c r="A8" s="163"/>
      <c r="B8" s="164"/>
      <c r="C8" s="165" t="s">
        <v>168</v>
      </c>
      <c r="D8" s="499" t="s">
        <v>73</v>
      </c>
      <c r="E8" s="165" t="s">
        <v>169</v>
      </c>
      <c r="F8" s="166"/>
    </row>
    <row r="9" spans="1:6" x14ac:dyDescent="0.35">
      <c r="A9" s="167" t="s">
        <v>74</v>
      </c>
      <c r="B9" s="167"/>
      <c r="C9" s="168">
        <v>124474</v>
      </c>
      <c r="D9" s="168"/>
      <c r="E9" s="168">
        <f t="shared" ref="E9:E30" si="0">+C9+D9</f>
        <v>124474</v>
      </c>
    </row>
    <row r="10" spans="1:6" x14ac:dyDescent="0.35">
      <c r="A10" s="169" t="s">
        <v>45</v>
      </c>
      <c r="B10" s="167"/>
      <c r="C10" s="170">
        <v>77940</v>
      </c>
      <c r="D10" s="170"/>
      <c r="E10" s="170">
        <f t="shared" si="0"/>
        <v>77940</v>
      </c>
    </row>
    <row r="11" spans="1:6" x14ac:dyDescent="0.35">
      <c r="A11" s="169" t="s">
        <v>46</v>
      </c>
      <c r="B11" s="167"/>
      <c r="C11" s="170">
        <f>C9-C10</f>
        <v>46534</v>
      </c>
      <c r="D11" s="170"/>
      <c r="E11" s="170">
        <f>E9-E10</f>
        <v>46534</v>
      </c>
    </row>
    <row r="12" spans="1:6" x14ac:dyDescent="0.35">
      <c r="A12" s="171" t="s">
        <v>47</v>
      </c>
      <c r="B12" s="172"/>
      <c r="C12" s="168">
        <v>5831</v>
      </c>
      <c r="D12" s="168"/>
      <c r="E12" s="168">
        <f t="shared" si="0"/>
        <v>5831</v>
      </c>
    </row>
    <row r="13" spans="1:6" x14ac:dyDescent="0.35">
      <c r="A13" s="171" t="s">
        <v>48</v>
      </c>
      <c r="B13" s="172"/>
      <c r="C13" s="168">
        <v>30886</v>
      </c>
      <c r="D13" s="168"/>
      <c r="E13" s="168">
        <f t="shared" si="0"/>
        <v>30886</v>
      </c>
    </row>
    <row r="14" spans="1:6" outlineLevel="1" x14ac:dyDescent="0.35">
      <c r="A14" s="173" t="s">
        <v>49</v>
      </c>
      <c r="B14" s="167"/>
      <c r="C14" s="168">
        <v>-18</v>
      </c>
      <c r="D14" s="168"/>
      <c r="E14" s="168">
        <f>+C14+D14</f>
        <v>-18</v>
      </c>
    </row>
    <row r="15" spans="1:6" outlineLevel="1" x14ac:dyDescent="0.35">
      <c r="A15" s="173" t="s">
        <v>50</v>
      </c>
      <c r="B15" s="167"/>
      <c r="C15" s="168">
        <v>274</v>
      </c>
      <c r="D15" s="168"/>
      <c r="E15" s="168">
        <f>+C15+D15</f>
        <v>274</v>
      </c>
    </row>
    <row r="16" spans="1:6" x14ac:dyDescent="0.35">
      <c r="A16" s="173" t="s">
        <v>75</v>
      </c>
      <c r="C16" s="168">
        <f>+C15-C14</f>
        <v>292</v>
      </c>
      <c r="D16" s="168"/>
      <c r="E16" s="168">
        <f>+C16+D16</f>
        <v>292</v>
      </c>
    </row>
    <row r="17" spans="1:6" s="177" customFormat="1" x14ac:dyDescent="0.35">
      <c r="A17" s="174" t="s">
        <v>66</v>
      </c>
      <c r="B17" s="175"/>
      <c r="C17" s="176">
        <f>C11-C12-C13-C16</f>
        <v>9525</v>
      </c>
      <c r="D17" s="176"/>
      <c r="E17" s="176">
        <f>E11-E12-E13-E16</f>
        <v>9525</v>
      </c>
    </row>
    <row r="18" spans="1:6" x14ac:dyDescent="0.35">
      <c r="A18" s="178" t="s">
        <v>53</v>
      </c>
      <c r="B18" s="171"/>
      <c r="C18" s="179">
        <v>-439</v>
      </c>
      <c r="D18" s="179"/>
      <c r="E18" s="179">
        <f t="shared" si="0"/>
        <v>-439</v>
      </c>
      <c r="F18" s="421">
        <f>+E18+E15</f>
        <v>-165</v>
      </c>
    </row>
    <row r="19" spans="1:6" x14ac:dyDescent="0.35">
      <c r="A19" s="172" t="s">
        <v>76</v>
      </c>
      <c r="B19" s="172"/>
      <c r="C19" s="180">
        <v>3835</v>
      </c>
      <c r="D19" s="180"/>
      <c r="E19" s="180">
        <f t="shared" si="0"/>
        <v>3835</v>
      </c>
    </row>
    <row r="20" spans="1:6" x14ac:dyDescent="0.35">
      <c r="A20" s="181" t="s">
        <v>77</v>
      </c>
      <c r="B20" s="172"/>
      <c r="C20" s="179">
        <v>260</v>
      </c>
      <c r="D20" s="179"/>
      <c r="E20" s="179">
        <f t="shared" si="0"/>
        <v>260</v>
      </c>
    </row>
    <row r="21" spans="1:6" x14ac:dyDescent="0.35">
      <c r="A21" s="172" t="s">
        <v>78</v>
      </c>
      <c r="B21" s="172"/>
      <c r="C21" s="168">
        <f>+C19-C20</f>
        <v>3575</v>
      </c>
      <c r="D21" s="168"/>
      <c r="E21" s="168">
        <f t="shared" si="0"/>
        <v>3575</v>
      </c>
    </row>
    <row r="22" spans="1:6" x14ac:dyDescent="0.35">
      <c r="A22" s="182" t="s">
        <v>79</v>
      </c>
      <c r="B22" s="172"/>
      <c r="C22" s="180">
        <v>-1524</v>
      </c>
      <c r="D22" s="180"/>
      <c r="E22" s="180">
        <f t="shared" si="0"/>
        <v>-1524</v>
      </c>
    </row>
    <row r="23" spans="1:6" x14ac:dyDescent="0.35">
      <c r="A23" s="183" t="s">
        <v>80</v>
      </c>
      <c r="B23" s="171"/>
      <c r="C23" s="180">
        <v>-171</v>
      </c>
      <c r="D23" s="180"/>
      <c r="E23" s="180">
        <f t="shared" si="0"/>
        <v>-171</v>
      </c>
    </row>
    <row r="24" spans="1:6" ht="18" customHeight="1" x14ac:dyDescent="0.35">
      <c r="A24" s="173" t="s">
        <v>81</v>
      </c>
      <c r="B24" s="171"/>
      <c r="C24" s="179">
        <v>19</v>
      </c>
      <c r="D24" s="179"/>
      <c r="E24" s="179">
        <f t="shared" si="0"/>
        <v>19</v>
      </c>
    </row>
    <row r="25" spans="1:6" s="177" customFormat="1" x14ac:dyDescent="0.35">
      <c r="A25" s="184" t="s">
        <v>82</v>
      </c>
      <c r="B25" s="175"/>
      <c r="C25" s="176">
        <f>C21+C22+C23+C24</f>
        <v>1899</v>
      </c>
      <c r="D25" s="176"/>
      <c r="E25" s="176">
        <f>+C25+D25</f>
        <v>1899</v>
      </c>
      <c r="F25" s="187"/>
    </row>
    <row r="26" spans="1:6" s="177" customFormat="1" ht="18" customHeight="1" x14ac:dyDescent="0.35">
      <c r="A26" s="185" t="s">
        <v>83</v>
      </c>
      <c r="B26" s="185"/>
      <c r="C26" s="186">
        <f>C17-C18-C25</f>
        <v>8065</v>
      </c>
      <c r="D26" s="186"/>
      <c r="E26" s="186">
        <f>E17-E18-E25</f>
        <v>8065</v>
      </c>
      <c r="F26" s="421">
        <f>+E26-E14</f>
        <v>8083</v>
      </c>
    </row>
    <row r="27" spans="1:6" x14ac:dyDescent="0.35">
      <c r="A27" s="167" t="s">
        <v>60</v>
      </c>
      <c r="B27" s="167"/>
      <c r="C27" s="180">
        <v>2659</v>
      </c>
      <c r="D27" s="188"/>
      <c r="E27" s="188">
        <f t="shared" si="0"/>
        <v>2659</v>
      </c>
    </row>
    <row r="28" spans="1:6" x14ac:dyDescent="0.35">
      <c r="A28" s="169" t="s">
        <v>84</v>
      </c>
      <c r="B28" s="167"/>
      <c r="C28" s="170">
        <v>854</v>
      </c>
      <c r="D28" s="170"/>
      <c r="E28" s="170">
        <f>+C28+D28</f>
        <v>854</v>
      </c>
      <c r="F28" s="421">
        <f>+E28+E14</f>
        <v>836</v>
      </c>
    </row>
    <row r="29" spans="1:6" x14ac:dyDescent="0.35">
      <c r="A29" s="185" t="s">
        <v>137</v>
      </c>
      <c r="B29" s="167"/>
      <c r="C29" s="188">
        <f>C26-C27+C28</f>
        <v>6260</v>
      </c>
      <c r="D29" s="188"/>
      <c r="E29" s="188">
        <f>E26-E27+E28</f>
        <v>6260</v>
      </c>
      <c r="F29" s="166"/>
    </row>
    <row r="30" spans="1:6" x14ac:dyDescent="0.35">
      <c r="A30" s="167" t="s">
        <v>138</v>
      </c>
      <c r="B30" s="167"/>
      <c r="C30" s="180">
        <v>0</v>
      </c>
      <c r="D30" s="188"/>
      <c r="E30" s="188">
        <f t="shared" si="0"/>
        <v>0</v>
      </c>
      <c r="F30" s="166"/>
    </row>
    <row r="31" spans="1:6" s="177" customFormat="1" x14ac:dyDescent="0.35">
      <c r="A31" s="189" t="s">
        <v>62</v>
      </c>
      <c r="B31" s="185"/>
      <c r="C31" s="176">
        <f>+C29+C30</f>
        <v>6260</v>
      </c>
      <c r="D31" s="176"/>
      <c r="E31" s="176">
        <f>+E29+E30</f>
        <v>6260</v>
      </c>
      <c r="F31" s="187"/>
    </row>
    <row r="32" spans="1:6" x14ac:dyDescent="0.35">
      <c r="A32" s="167" t="s">
        <v>63</v>
      </c>
      <c r="B32" s="167"/>
      <c r="C32" s="168">
        <f>+C31-C33</f>
        <v>4566</v>
      </c>
      <c r="D32" s="168"/>
      <c r="E32" s="168">
        <f t="shared" ref="E32:E33" si="1">+C32+D32</f>
        <v>4566</v>
      </c>
    </row>
    <row r="33" spans="1:5" x14ac:dyDescent="0.35">
      <c r="A33" s="169" t="s">
        <v>64</v>
      </c>
      <c r="B33" s="167"/>
      <c r="C33" s="170">
        <v>1694</v>
      </c>
      <c r="D33" s="170"/>
      <c r="E33" s="170">
        <f t="shared" si="1"/>
        <v>1694</v>
      </c>
    </row>
    <row r="34" spans="1:5" x14ac:dyDescent="0.35">
      <c r="A34" s="167"/>
      <c r="B34" s="167"/>
      <c r="C34" s="427">
        <f>+C27/C26</f>
        <v>0.32969621822690637</v>
      </c>
      <c r="D34" s="191"/>
      <c r="E34" s="191"/>
    </row>
    <row r="35" spans="1:5" x14ac:dyDescent="0.35">
      <c r="A35" s="192"/>
      <c r="C35" s="193"/>
      <c r="D35" s="193"/>
      <c r="E35" s="193"/>
    </row>
    <row r="36" spans="1:5" hidden="1" x14ac:dyDescent="0.35">
      <c r="A36" s="194"/>
      <c r="C36" s="195"/>
      <c r="D36" s="195"/>
      <c r="E36" s="195"/>
    </row>
    <row r="37" spans="1:5" hidden="1" x14ac:dyDescent="0.35">
      <c r="A37" s="192"/>
      <c r="C37" s="195"/>
      <c r="D37" s="195"/>
      <c r="E37" s="195"/>
    </row>
    <row r="38" spans="1:5" hidden="1" x14ac:dyDescent="0.35">
      <c r="A38" s="192"/>
      <c r="C38" s="195"/>
      <c r="D38" s="195"/>
      <c r="E38" s="195"/>
    </row>
    <row r="39" spans="1:5" hidden="1" x14ac:dyDescent="0.35">
      <c r="A39" s="194"/>
      <c r="C39" s="195"/>
      <c r="D39" s="195"/>
      <c r="E39" s="195"/>
    </row>
    <row r="40" spans="1:5" hidden="1" x14ac:dyDescent="0.35">
      <c r="A40" s="194"/>
      <c r="C40" s="195"/>
      <c r="D40" s="195"/>
      <c r="E40" s="195"/>
    </row>
    <row r="41" spans="1:5" hidden="1" x14ac:dyDescent="0.35">
      <c r="A41" s="192"/>
      <c r="C41" s="195"/>
      <c r="D41" s="195"/>
      <c r="E41" s="195"/>
    </row>
    <row r="42" spans="1:5" hidden="1" x14ac:dyDescent="0.35">
      <c r="A42" s="192"/>
      <c r="C42" s="195"/>
      <c r="D42" s="195"/>
      <c r="E42" s="195"/>
    </row>
    <row r="43" spans="1:5" hidden="1" x14ac:dyDescent="0.35">
      <c r="C43" s="195"/>
      <c r="D43" s="195"/>
      <c r="E43" s="195"/>
    </row>
    <row r="44" spans="1:5" hidden="1" x14ac:dyDescent="0.35">
      <c r="C44" s="195"/>
      <c r="D44" s="195"/>
      <c r="E44" s="195"/>
    </row>
    <row r="45" spans="1:5" hidden="1" x14ac:dyDescent="0.35">
      <c r="C45" s="195"/>
      <c r="D45" s="195"/>
      <c r="E45" s="195"/>
    </row>
    <row r="46" spans="1:5" hidden="1" x14ac:dyDescent="0.35">
      <c r="C46" s="195"/>
      <c r="D46" s="195"/>
      <c r="E46" s="195"/>
    </row>
    <row r="47" spans="1:5" hidden="1" x14ac:dyDescent="0.35">
      <c r="C47" s="195"/>
      <c r="D47" s="195"/>
      <c r="E47" s="195"/>
    </row>
    <row r="48" spans="1:5" hidden="1" x14ac:dyDescent="0.35">
      <c r="C48" s="195"/>
      <c r="D48" s="195"/>
      <c r="E48" s="195"/>
    </row>
    <row r="49" spans="1:6" hidden="1" x14ac:dyDescent="0.35">
      <c r="C49" s="195"/>
      <c r="D49" s="195"/>
      <c r="E49" s="195"/>
    </row>
    <row r="50" spans="1:6" hidden="1" x14ac:dyDescent="0.35">
      <c r="C50" s="195"/>
      <c r="D50" s="195"/>
      <c r="E50" s="195"/>
    </row>
    <row r="51" spans="1:6" hidden="1" x14ac:dyDescent="0.35">
      <c r="C51" s="195"/>
      <c r="D51" s="195"/>
      <c r="E51" s="195"/>
    </row>
    <row r="52" spans="1:6" ht="31" x14ac:dyDescent="0.35">
      <c r="C52" s="165" t="str">
        <f>C8</f>
        <v>2Q 2020 HFM</v>
      </c>
      <c r="D52" s="500" t="s">
        <v>73</v>
      </c>
      <c r="E52" s="165" t="str">
        <f>E8</f>
        <v>2Q 2020 Final</v>
      </c>
    </row>
    <row r="53" spans="1:6" x14ac:dyDescent="0.35">
      <c r="A53" s="196" t="s">
        <v>85</v>
      </c>
      <c r="B53" s="197"/>
      <c r="C53" s="198"/>
      <c r="D53" s="198"/>
      <c r="E53" s="198"/>
    </row>
    <row r="54" spans="1:6" ht="15.75" customHeight="1" x14ac:dyDescent="0.35">
      <c r="A54" s="199" t="s">
        <v>86</v>
      </c>
      <c r="B54" s="171"/>
      <c r="C54" s="200">
        <f>+C17</f>
        <v>9525</v>
      </c>
      <c r="D54" s="200"/>
      <c r="E54" s="200">
        <f t="shared" ref="E54:E58" si="2">+C54+D54</f>
        <v>9525</v>
      </c>
    </row>
    <row r="55" spans="1:6" ht="15.75" customHeight="1" x14ac:dyDescent="0.35">
      <c r="A55" s="158" t="s">
        <v>67</v>
      </c>
      <c r="C55" s="168">
        <v>6205</v>
      </c>
      <c r="D55" s="168"/>
      <c r="E55" s="168">
        <f t="shared" si="2"/>
        <v>6205</v>
      </c>
    </row>
    <row r="56" spans="1:6" ht="15.75" customHeight="1" x14ac:dyDescent="0.35">
      <c r="A56" s="173" t="s">
        <v>68</v>
      </c>
      <c r="B56" s="167"/>
      <c r="C56" s="180">
        <f>+C57-C55-C54</f>
        <v>1245</v>
      </c>
      <c r="D56" s="180"/>
      <c r="E56" s="180">
        <f t="shared" si="2"/>
        <v>1245</v>
      </c>
    </row>
    <row r="57" spans="1:6" ht="15.75" customHeight="1" x14ac:dyDescent="0.35">
      <c r="A57" s="202" t="s">
        <v>69</v>
      </c>
      <c r="B57" s="167"/>
      <c r="C57" s="203">
        <v>16975</v>
      </c>
      <c r="D57" s="203"/>
      <c r="E57" s="203">
        <f t="shared" si="2"/>
        <v>16975</v>
      </c>
    </row>
    <row r="58" spans="1:6" s="177" customFormat="1" ht="15.75" customHeight="1" x14ac:dyDescent="0.35">
      <c r="A58" s="204" t="s">
        <v>70</v>
      </c>
      <c r="C58" s="205"/>
      <c r="D58" s="205"/>
      <c r="E58" s="205">
        <f t="shared" si="2"/>
        <v>0</v>
      </c>
    </row>
    <row r="59" spans="1:6" ht="19.5" customHeight="1" x14ac:dyDescent="0.35">
      <c r="C59" s="206"/>
      <c r="D59" s="206"/>
      <c r="E59" s="206"/>
      <c r="F59" s="207"/>
    </row>
  </sheetData>
  <mergeCells count="5"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7409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1740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  <pageSetUpPr fitToPage="1"/>
  </sheetPr>
  <dimension ref="A1:F59"/>
  <sheetViews>
    <sheetView showGridLines="0" view="pageBreakPreview" topLeftCell="A6" zoomScale="80" zoomScaleSheetLayoutView="80" workbookViewId="0">
      <selection activeCell="C8" sqref="C8"/>
    </sheetView>
  </sheetViews>
  <sheetFormatPr defaultColWidth="9.81640625" defaultRowHeight="15.5" outlineLevelRow="1" x14ac:dyDescent="0.35"/>
  <cols>
    <col min="1" max="1" width="49.26953125" style="158" customWidth="1"/>
    <col min="2" max="2" width="1.453125" style="158" customWidth="1"/>
    <col min="3" max="3" width="9.453125" style="158" bestFit="1" customWidth="1"/>
    <col min="4" max="4" width="8.453125" style="158" customWidth="1"/>
    <col min="5" max="5" width="9.7265625" style="158" bestFit="1" customWidth="1"/>
    <col min="6" max="6" width="9" style="158" customWidth="1"/>
    <col min="7" max="16384" width="9.81640625" style="158"/>
  </cols>
  <sheetData>
    <row r="1" spans="1:6" ht="36" customHeight="1" x14ac:dyDescent="0.4">
      <c r="A1" s="545" t="s">
        <v>0</v>
      </c>
      <c r="B1" s="545"/>
      <c r="C1" s="545"/>
      <c r="D1" s="545"/>
      <c r="E1" s="545"/>
    </row>
    <row r="2" spans="1:6" ht="15" customHeight="1" x14ac:dyDescent="0.4">
      <c r="A2" s="546" t="s">
        <v>40</v>
      </c>
      <c r="B2" s="546"/>
      <c r="C2" s="546"/>
      <c r="D2" s="546"/>
      <c r="E2" s="546"/>
      <c r="F2" s="159"/>
    </row>
    <row r="3" spans="1:6" ht="15" customHeight="1" x14ac:dyDescent="0.4">
      <c r="A3" s="547" t="s">
        <v>72</v>
      </c>
      <c r="B3" s="547"/>
      <c r="C3" s="547"/>
      <c r="D3" s="547"/>
      <c r="E3" s="547"/>
      <c r="F3" s="159"/>
    </row>
    <row r="4" spans="1:6" ht="18" x14ac:dyDescent="0.4">
      <c r="A4" s="548"/>
      <c r="B4" s="548"/>
      <c r="C4" s="548"/>
      <c r="D4" s="548"/>
      <c r="E4" s="548"/>
      <c r="F4" s="159"/>
    </row>
    <row r="5" spans="1:6" x14ac:dyDescent="0.35">
      <c r="A5" s="160"/>
      <c r="B5" s="160"/>
      <c r="C5" s="160"/>
      <c r="D5" s="160"/>
      <c r="E5" s="160"/>
      <c r="F5" s="160"/>
    </row>
    <row r="6" spans="1:6" x14ac:dyDescent="0.35">
      <c r="A6" s="161"/>
      <c r="B6" s="161"/>
      <c r="C6" s="550"/>
      <c r="D6" s="550"/>
      <c r="E6" s="550"/>
    </row>
    <row r="7" spans="1:6" hidden="1" x14ac:dyDescent="0.35">
      <c r="A7" s="161"/>
      <c r="B7" s="161"/>
      <c r="C7" s="162"/>
      <c r="D7" s="162"/>
      <c r="E7" s="162"/>
    </row>
    <row r="8" spans="1:6" x14ac:dyDescent="0.35">
      <c r="A8" s="163"/>
      <c r="B8" s="164"/>
      <c r="C8" s="165" t="s">
        <v>166</v>
      </c>
      <c r="D8" s="499" t="s">
        <v>73</v>
      </c>
      <c r="E8" s="165" t="s">
        <v>167</v>
      </c>
      <c r="F8" s="166"/>
    </row>
    <row r="9" spans="1:6" x14ac:dyDescent="0.35">
      <c r="A9" s="167" t="s">
        <v>74</v>
      </c>
      <c r="B9" s="167"/>
      <c r="C9" s="168">
        <v>124474</v>
      </c>
      <c r="D9" s="168"/>
      <c r="E9" s="168">
        <f t="shared" ref="E9:E30" si="0">+C9+D9</f>
        <v>124474</v>
      </c>
    </row>
    <row r="10" spans="1:6" x14ac:dyDescent="0.35">
      <c r="A10" s="169" t="s">
        <v>45</v>
      </c>
      <c r="B10" s="167"/>
      <c r="C10" s="170">
        <v>77940</v>
      </c>
      <c r="D10" s="170"/>
      <c r="E10" s="170">
        <f t="shared" si="0"/>
        <v>77940</v>
      </c>
    </row>
    <row r="11" spans="1:6" x14ac:dyDescent="0.35">
      <c r="A11" s="169" t="s">
        <v>46</v>
      </c>
      <c r="B11" s="167"/>
      <c r="C11" s="170">
        <f>C9-C10</f>
        <v>46534</v>
      </c>
      <c r="D11" s="170"/>
      <c r="E11" s="170">
        <f t="shared" si="0"/>
        <v>46534</v>
      </c>
    </row>
    <row r="12" spans="1:6" x14ac:dyDescent="0.35">
      <c r="A12" s="171" t="s">
        <v>47</v>
      </c>
      <c r="B12" s="172"/>
      <c r="C12" s="168">
        <v>5831</v>
      </c>
      <c r="D12" s="168"/>
      <c r="E12" s="168">
        <f t="shared" si="0"/>
        <v>5831</v>
      </c>
    </row>
    <row r="13" spans="1:6" x14ac:dyDescent="0.35">
      <c r="A13" s="171" t="s">
        <v>48</v>
      </c>
      <c r="B13" s="172"/>
      <c r="C13" s="168">
        <v>30886</v>
      </c>
      <c r="D13" s="168"/>
      <c r="E13" s="168">
        <f t="shared" si="0"/>
        <v>30886</v>
      </c>
    </row>
    <row r="14" spans="1:6" outlineLevel="1" x14ac:dyDescent="0.35">
      <c r="A14" s="173" t="s">
        <v>49</v>
      </c>
      <c r="B14" s="167"/>
      <c r="C14" s="168">
        <v>-18</v>
      </c>
      <c r="D14" s="168"/>
      <c r="E14" s="168">
        <f>+C14+D14</f>
        <v>-18</v>
      </c>
    </row>
    <row r="15" spans="1:6" outlineLevel="1" x14ac:dyDescent="0.35">
      <c r="A15" s="173" t="s">
        <v>50</v>
      </c>
      <c r="B15" s="167"/>
      <c r="C15" s="168">
        <v>274</v>
      </c>
      <c r="D15" s="168"/>
      <c r="E15" s="168">
        <f>+C15+D15</f>
        <v>274</v>
      </c>
    </row>
    <row r="16" spans="1:6" x14ac:dyDescent="0.35">
      <c r="A16" s="173" t="s">
        <v>75</v>
      </c>
      <c r="C16" s="168">
        <f>+C15-C14</f>
        <v>292</v>
      </c>
      <c r="D16" s="168"/>
      <c r="E16" s="168">
        <f>+C16+D16</f>
        <v>292</v>
      </c>
    </row>
    <row r="17" spans="1:6" s="177" customFormat="1" x14ac:dyDescent="0.35">
      <c r="A17" s="174" t="s">
        <v>66</v>
      </c>
      <c r="B17" s="175"/>
      <c r="C17" s="176">
        <f>C11-C12-C13-C16</f>
        <v>9525</v>
      </c>
      <c r="D17" s="176"/>
      <c r="E17" s="176">
        <f t="shared" si="0"/>
        <v>9525</v>
      </c>
    </row>
    <row r="18" spans="1:6" x14ac:dyDescent="0.35">
      <c r="A18" s="178" t="s">
        <v>53</v>
      </c>
      <c r="B18" s="171"/>
      <c r="C18" s="179">
        <v>-439</v>
      </c>
      <c r="D18" s="179"/>
      <c r="E18" s="179">
        <f t="shared" si="0"/>
        <v>-439</v>
      </c>
      <c r="F18" s="421">
        <f>+E18+E15</f>
        <v>-165</v>
      </c>
    </row>
    <row r="19" spans="1:6" x14ac:dyDescent="0.35">
      <c r="A19" s="172" t="s">
        <v>76</v>
      </c>
      <c r="B19" s="172"/>
      <c r="C19" s="180">
        <v>3835</v>
      </c>
      <c r="D19" s="180"/>
      <c r="E19" s="180">
        <f t="shared" si="0"/>
        <v>3835</v>
      </c>
    </row>
    <row r="20" spans="1:6" x14ac:dyDescent="0.35">
      <c r="A20" s="181" t="s">
        <v>77</v>
      </c>
      <c r="B20" s="172"/>
      <c r="C20" s="179">
        <v>260</v>
      </c>
      <c r="D20" s="179"/>
      <c r="E20" s="179">
        <f t="shared" si="0"/>
        <v>260</v>
      </c>
    </row>
    <row r="21" spans="1:6" x14ac:dyDescent="0.35">
      <c r="A21" s="172" t="s">
        <v>78</v>
      </c>
      <c r="B21" s="172"/>
      <c r="C21" s="168">
        <f>+C19-C20</f>
        <v>3575</v>
      </c>
      <c r="D21" s="168">
        <f>+D19-D20</f>
        <v>0</v>
      </c>
      <c r="E21" s="168">
        <f t="shared" si="0"/>
        <v>3575</v>
      </c>
    </row>
    <row r="22" spans="1:6" x14ac:dyDescent="0.35">
      <c r="A22" s="182" t="s">
        <v>79</v>
      </c>
      <c r="B22" s="172"/>
      <c r="C22" s="180">
        <v>-1524</v>
      </c>
      <c r="D22" s="180"/>
      <c r="E22" s="180">
        <f t="shared" si="0"/>
        <v>-1524</v>
      </c>
    </row>
    <row r="23" spans="1:6" x14ac:dyDescent="0.35">
      <c r="A23" s="183" t="s">
        <v>80</v>
      </c>
      <c r="B23" s="171"/>
      <c r="C23" s="180">
        <v>-171</v>
      </c>
      <c r="D23" s="180"/>
      <c r="E23" s="180">
        <f t="shared" si="0"/>
        <v>-171</v>
      </c>
    </row>
    <row r="24" spans="1:6" ht="18" customHeight="1" x14ac:dyDescent="0.35">
      <c r="A24" s="173" t="s">
        <v>81</v>
      </c>
      <c r="B24" s="171"/>
      <c r="C24" s="179">
        <v>19</v>
      </c>
      <c r="D24" s="179"/>
      <c r="E24" s="179">
        <f t="shared" si="0"/>
        <v>19</v>
      </c>
    </row>
    <row r="25" spans="1:6" s="177" customFormat="1" x14ac:dyDescent="0.35">
      <c r="A25" s="184" t="s">
        <v>82</v>
      </c>
      <c r="B25" s="175"/>
      <c r="C25" s="176">
        <f>C21+C22+C23+C24</f>
        <v>1899</v>
      </c>
      <c r="D25" s="176">
        <f>D21+D22+D23+D24</f>
        <v>0</v>
      </c>
      <c r="E25" s="176">
        <f t="shared" si="0"/>
        <v>1899</v>
      </c>
    </row>
    <row r="26" spans="1:6" s="177" customFormat="1" ht="18" customHeight="1" x14ac:dyDescent="0.35">
      <c r="A26" s="185" t="s">
        <v>83</v>
      </c>
      <c r="B26" s="185"/>
      <c r="C26" s="186">
        <f>C17-C18-C25</f>
        <v>8065</v>
      </c>
      <c r="D26" s="186"/>
      <c r="E26" s="186">
        <f t="shared" si="0"/>
        <v>8065</v>
      </c>
      <c r="F26" s="421">
        <f>+E26-E14</f>
        <v>8083</v>
      </c>
    </row>
    <row r="27" spans="1:6" x14ac:dyDescent="0.35">
      <c r="A27" s="167" t="s">
        <v>60</v>
      </c>
      <c r="B27" s="167"/>
      <c r="C27" s="188">
        <v>2659</v>
      </c>
      <c r="D27" s="188"/>
      <c r="E27" s="188">
        <f t="shared" si="0"/>
        <v>2659</v>
      </c>
    </row>
    <row r="28" spans="1:6" x14ac:dyDescent="0.35">
      <c r="A28" s="169" t="s">
        <v>84</v>
      </c>
      <c r="B28" s="167"/>
      <c r="C28" s="170">
        <v>854</v>
      </c>
      <c r="D28" s="170"/>
      <c r="E28" s="170">
        <f>+C28+D28</f>
        <v>854</v>
      </c>
      <c r="F28" s="421">
        <f>+E28+E14</f>
        <v>836</v>
      </c>
    </row>
    <row r="29" spans="1:6" x14ac:dyDescent="0.35">
      <c r="A29" s="185" t="s">
        <v>137</v>
      </c>
      <c r="B29" s="167"/>
      <c r="C29" s="422">
        <f>C26-C27+C28</f>
        <v>6260</v>
      </c>
      <c r="D29" s="422">
        <f>+D25+D26+D27+D28</f>
        <v>0</v>
      </c>
      <c r="E29" s="188">
        <f>+C29+D29</f>
        <v>6260</v>
      </c>
      <c r="F29" s="166"/>
    </row>
    <row r="30" spans="1:6" x14ac:dyDescent="0.35">
      <c r="A30" s="167" t="s">
        <v>138</v>
      </c>
      <c r="B30" s="167"/>
      <c r="C30" s="170"/>
      <c r="D30" s="170"/>
      <c r="E30" s="188">
        <f t="shared" si="0"/>
        <v>0</v>
      </c>
      <c r="F30" s="166"/>
    </row>
    <row r="31" spans="1:6" s="177" customFormat="1" x14ac:dyDescent="0.35">
      <c r="A31" s="189" t="s">
        <v>62</v>
      </c>
      <c r="B31" s="185"/>
      <c r="C31" s="176">
        <f>+C29+C30</f>
        <v>6260</v>
      </c>
      <c r="D31" s="176">
        <f>+D29</f>
        <v>0</v>
      </c>
      <c r="E31" s="176">
        <f>+E29+E30</f>
        <v>6260</v>
      </c>
      <c r="F31" s="187"/>
    </row>
    <row r="32" spans="1:6" x14ac:dyDescent="0.35">
      <c r="A32" s="167" t="s">
        <v>63</v>
      </c>
      <c r="B32" s="167"/>
      <c r="C32" s="168">
        <f>+C31-C33</f>
        <v>4566</v>
      </c>
      <c r="D32" s="168">
        <f>+D31</f>
        <v>0</v>
      </c>
      <c r="E32" s="168">
        <f t="shared" ref="E32:E33" si="1">+C32+D32</f>
        <v>4566</v>
      </c>
    </row>
    <row r="33" spans="1:5" x14ac:dyDescent="0.35">
      <c r="A33" s="169" t="s">
        <v>64</v>
      </c>
      <c r="B33" s="167"/>
      <c r="C33" s="170">
        <v>1694</v>
      </c>
      <c r="D33" s="170"/>
      <c r="E33" s="170">
        <f t="shared" si="1"/>
        <v>1694</v>
      </c>
    </row>
    <row r="34" spans="1:5" x14ac:dyDescent="0.35">
      <c r="A34" s="167"/>
      <c r="B34" s="167"/>
      <c r="C34" s="190">
        <f>+C27/C26</f>
        <v>0.32969621822690637</v>
      </c>
      <c r="D34" s="190"/>
      <c r="E34" s="190"/>
    </row>
    <row r="35" spans="1:5" x14ac:dyDescent="0.35">
      <c r="A35" s="192"/>
      <c r="C35" s="193"/>
      <c r="D35" s="193"/>
      <c r="E35" s="193"/>
    </row>
    <row r="36" spans="1:5" hidden="1" x14ac:dyDescent="0.35">
      <c r="A36" s="194"/>
      <c r="C36" s="195"/>
      <c r="D36" s="195"/>
      <c r="E36" s="195"/>
    </row>
    <row r="37" spans="1:5" hidden="1" x14ac:dyDescent="0.35">
      <c r="A37" s="192"/>
      <c r="C37" s="195"/>
      <c r="D37" s="195"/>
      <c r="E37" s="195"/>
    </row>
    <row r="38" spans="1:5" hidden="1" x14ac:dyDescent="0.35">
      <c r="A38" s="192"/>
      <c r="C38" s="195"/>
      <c r="D38" s="195"/>
      <c r="E38" s="195"/>
    </row>
    <row r="39" spans="1:5" hidden="1" x14ac:dyDescent="0.35">
      <c r="A39" s="194"/>
      <c r="C39" s="195"/>
      <c r="D39" s="195"/>
      <c r="E39" s="195"/>
    </row>
    <row r="40" spans="1:5" hidden="1" x14ac:dyDescent="0.35">
      <c r="A40" s="194"/>
      <c r="C40" s="195"/>
      <c r="D40" s="195"/>
      <c r="E40" s="195"/>
    </row>
    <row r="41" spans="1:5" hidden="1" x14ac:dyDescent="0.35">
      <c r="A41" s="192"/>
      <c r="C41" s="195"/>
      <c r="D41" s="195"/>
      <c r="E41" s="195"/>
    </row>
    <row r="42" spans="1:5" hidden="1" x14ac:dyDescent="0.35">
      <c r="A42" s="192"/>
      <c r="C42" s="195"/>
      <c r="D42" s="195"/>
      <c r="E42" s="195"/>
    </row>
    <row r="43" spans="1:5" hidden="1" x14ac:dyDescent="0.35">
      <c r="C43" s="195"/>
      <c r="D43" s="195"/>
      <c r="E43" s="195"/>
    </row>
    <row r="44" spans="1:5" hidden="1" x14ac:dyDescent="0.35">
      <c r="C44" s="195"/>
      <c r="D44" s="195"/>
      <c r="E44" s="195"/>
    </row>
    <row r="45" spans="1:5" hidden="1" x14ac:dyDescent="0.35">
      <c r="C45" s="195"/>
      <c r="D45" s="195"/>
      <c r="E45" s="195"/>
    </row>
    <row r="46" spans="1:5" hidden="1" x14ac:dyDescent="0.35">
      <c r="C46" s="195"/>
      <c r="D46" s="195"/>
      <c r="E46" s="195"/>
    </row>
    <row r="47" spans="1:5" hidden="1" x14ac:dyDescent="0.35">
      <c r="C47" s="195"/>
      <c r="D47" s="195"/>
      <c r="E47" s="195"/>
    </row>
    <row r="48" spans="1:5" hidden="1" x14ac:dyDescent="0.35">
      <c r="C48" s="195"/>
      <c r="D48" s="195"/>
      <c r="E48" s="195"/>
    </row>
    <row r="49" spans="1:6" hidden="1" x14ac:dyDescent="0.35">
      <c r="C49" s="195"/>
      <c r="D49" s="195"/>
      <c r="E49" s="195"/>
    </row>
    <row r="50" spans="1:6" hidden="1" x14ac:dyDescent="0.35">
      <c r="C50" s="195"/>
      <c r="D50" s="195"/>
      <c r="E50" s="195"/>
    </row>
    <row r="51" spans="1:6" hidden="1" x14ac:dyDescent="0.35">
      <c r="C51" s="195"/>
      <c r="D51" s="195"/>
      <c r="E51" s="195"/>
    </row>
    <row r="52" spans="1:6" x14ac:dyDescent="0.35">
      <c r="C52" s="165" t="str">
        <f>C8</f>
        <v>2020 HFM</v>
      </c>
      <c r="D52" s="499" t="str">
        <f t="shared" ref="D52:E52" si="2">D8</f>
        <v>Ajustes</v>
      </c>
      <c r="E52" s="165" t="str">
        <f t="shared" si="2"/>
        <v>2020 Final</v>
      </c>
    </row>
    <row r="53" spans="1:6" x14ac:dyDescent="0.35">
      <c r="A53" s="196" t="s">
        <v>85</v>
      </c>
      <c r="B53" s="197"/>
      <c r="C53" s="198"/>
      <c r="D53" s="198"/>
      <c r="E53" s="198"/>
    </row>
    <row r="54" spans="1:6" ht="15.75" customHeight="1" x14ac:dyDescent="0.35">
      <c r="A54" s="199" t="s">
        <v>86</v>
      </c>
      <c r="B54" s="171"/>
      <c r="C54" s="200">
        <f>+C17</f>
        <v>9525</v>
      </c>
      <c r="D54" s="200"/>
      <c r="E54" s="200">
        <f t="shared" ref="E54:E58" si="3">+C54+D54</f>
        <v>9525</v>
      </c>
    </row>
    <row r="55" spans="1:6" ht="15.75" customHeight="1" x14ac:dyDescent="0.35">
      <c r="A55" s="158" t="s">
        <v>67</v>
      </c>
      <c r="C55" s="168">
        <v>6205</v>
      </c>
      <c r="D55" s="168"/>
      <c r="E55" s="168">
        <f>+C55+D55</f>
        <v>6205</v>
      </c>
    </row>
    <row r="56" spans="1:6" ht="15.75" customHeight="1" x14ac:dyDescent="0.35">
      <c r="A56" s="173" t="s">
        <v>68</v>
      </c>
      <c r="B56" s="167"/>
      <c r="C56" s="201">
        <f>+C57-C55-C54</f>
        <v>1245</v>
      </c>
      <c r="D56" s="168"/>
      <c r="E56" s="201">
        <f>+C56+D56</f>
        <v>1245</v>
      </c>
    </row>
    <row r="57" spans="1:6" ht="15.75" customHeight="1" x14ac:dyDescent="0.35">
      <c r="A57" s="202" t="s">
        <v>69</v>
      </c>
      <c r="B57" s="167"/>
      <c r="C57" s="203">
        <v>16975</v>
      </c>
      <c r="D57" s="203">
        <f>+D56</f>
        <v>0</v>
      </c>
      <c r="E57" s="203">
        <f t="shared" si="3"/>
        <v>16975</v>
      </c>
    </row>
    <row r="58" spans="1:6" s="177" customFormat="1" ht="15.75" customHeight="1" x14ac:dyDescent="0.35">
      <c r="A58" s="204" t="s">
        <v>70</v>
      </c>
      <c r="C58" s="205"/>
      <c r="D58" s="205"/>
      <c r="E58" s="205">
        <f t="shared" si="3"/>
        <v>0</v>
      </c>
    </row>
    <row r="59" spans="1:6" ht="19.5" customHeight="1" x14ac:dyDescent="0.35">
      <c r="C59" s="206"/>
      <c r="D59" s="206"/>
      <c r="E59" s="206"/>
      <c r="F59" s="207"/>
    </row>
  </sheetData>
  <mergeCells count="5"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  <pageSetUpPr fitToPage="1"/>
  </sheetPr>
  <dimension ref="A1:Q1048514"/>
  <sheetViews>
    <sheetView showGridLines="0" zoomScale="90" zoomScaleNormal="90" zoomScaleSheetLayoutView="115" workbookViewId="0">
      <selection activeCell="C8" sqref="C8"/>
    </sheetView>
  </sheetViews>
  <sheetFormatPr defaultColWidth="9.81640625" defaultRowHeight="13" x14ac:dyDescent="0.3"/>
  <cols>
    <col min="1" max="1" width="37.453125" style="459" bestFit="1" customWidth="1"/>
    <col min="2" max="2" width="4.81640625" style="459" customWidth="1"/>
    <col min="3" max="3" width="8.81640625" style="459" bestFit="1" customWidth="1"/>
    <col min="4" max="5" width="7.1796875" style="459" bestFit="1" customWidth="1"/>
    <col min="6" max="6" width="6.26953125" style="459" bestFit="1" customWidth="1"/>
    <col min="7" max="7" width="5.81640625" style="459" bestFit="1" customWidth="1"/>
    <col min="8" max="8" width="4.81640625" style="459" customWidth="1"/>
    <col min="9" max="9" width="8.81640625" style="459" bestFit="1" customWidth="1"/>
    <col min="10" max="11" width="7.1796875" style="459" bestFit="1" customWidth="1"/>
    <col min="12" max="12" width="5.453125" style="459" customWidth="1"/>
    <col min="13" max="13" width="5.81640625" style="459" bestFit="1" customWidth="1"/>
    <col min="14" max="14" width="10.81640625" style="459" bestFit="1" customWidth="1"/>
    <col min="15" max="15" width="15.54296875" style="459" bestFit="1" customWidth="1"/>
    <col min="16" max="16384" width="9.81640625" style="459"/>
  </cols>
  <sheetData>
    <row r="1" spans="1:17" ht="39" customHeight="1" x14ac:dyDescent="0.3">
      <c r="A1" s="469"/>
      <c r="B1" s="469"/>
      <c r="C1" s="551" t="str">
        <f>+'Consolidado Resultados'!C5:H5</f>
        <v>Por el primer trimestre de:</v>
      </c>
      <c r="D1" s="551"/>
      <c r="E1" s="551"/>
      <c r="F1" s="551"/>
      <c r="G1" s="551"/>
      <c r="H1" s="470"/>
      <c r="I1" s="552" t="s">
        <v>153</v>
      </c>
      <c r="J1" s="553"/>
      <c r="K1" s="553"/>
      <c r="L1" s="553"/>
      <c r="M1" s="554"/>
    </row>
    <row r="2" spans="1:17" x14ac:dyDescent="0.3">
      <c r="A2" s="472"/>
      <c r="B2" s="472"/>
      <c r="C2" s="468">
        <v>2021</v>
      </c>
      <c r="D2" s="468"/>
      <c r="E2" s="468">
        <v>2020</v>
      </c>
      <c r="F2" s="468"/>
      <c r="G2" s="472"/>
      <c r="H2" s="472"/>
      <c r="I2" s="468">
        <v>2021</v>
      </c>
      <c r="J2" s="472"/>
      <c r="K2" s="468">
        <v>2019</v>
      </c>
      <c r="L2" s="468"/>
      <c r="M2" s="471"/>
      <c r="N2" s="471"/>
    </row>
    <row r="3" spans="1:17" x14ac:dyDescent="0.3">
      <c r="A3" s="468"/>
      <c r="B3" s="468"/>
      <c r="C3" s="468"/>
      <c r="D3" s="468"/>
      <c r="E3" s="468"/>
      <c r="F3" s="468"/>
      <c r="G3" s="468"/>
      <c r="H3" s="468"/>
      <c r="I3" s="468"/>
      <c r="J3" s="471"/>
      <c r="K3" s="468"/>
      <c r="L3" s="471"/>
      <c r="M3" s="471"/>
      <c r="N3" s="471"/>
    </row>
    <row r="4" spans="1:17" x14ac:dyDescent="0.3">
      <c r="A4" s="473" t="s">
        <v>154</v>
      </c>
      <c r="B4" s="475"/>
      <c r="C4" s="465"/>
      <c r="D4" s="465"/>
      <c r="E4" s="465"/>
      <c r="F4" s="475"/>
      <c r="G4" s="474"/>
      <c r="H4" s="475"/>
      <c r="I4" s="465"/>
      <c r="J4" s="465"/>
      <c r="K4" s="465"/>
      <c r="L4" s="475"/>
      <c r="M4" s="476"/>
    </row>
    <row r="5" spans="1:17" x14ac:dyDescent="0.3">
      <c r="A5" s="477" t="s">
        <v>155</v>
      </c>
      <c r="B5" s="485"/>
      <c r="C5" s="466"/>
      <c r="D5" s="466"/>
      <c r="E5" s="466"/>
      <c r="F5" s="485"/>
      <c r="G5" s="478"/>
      <c r="H5" s="485"/>
      <c r="I5" s="466"/>
      <c r="J5" s="466"/>
      <c r="K5" s="466"/>
      <c r="L5" s="485"/>
      <c r="M5" s="479"/>
    </row>
    <row r="6" spans="1:17" x14ac:dyDescent="0.3">
      <c r="A6" s="477"/>
      <c r="B6" s="485"/>
      <c r="C6" s="466"/>
      <c r="D6" s="466"/>
      <c r="E6" s="466"/>
      <c r="F6" s="485"/>
      <c r="G6" s="480"/>
      <c r="H6" s="485"/>
      <c r="I6" s="466"/>
      <c r="J6" s="466"/>
      <c r="K6" s="466"/>
      <c r="L6" s="485"/>
      <c r="M6" s="481"/>
      <c r="O6" s="486"/>
      <c r="P6" s="486"/>
      <c r="Q6" s="486"/>
    </row>
    <row r="7" spans="1:17" x14ac:dyDescent="0.3">
      <c r="A7" s="477" t="s">
        <v>156</v>
      </c>
      <c r="B7" s="485"/>
      <c r="C7" s="466"/>
      <c r="D7" s="466"/>
      <c r="E7" s="466"/>
      <c r="F7" s="485"/>
      <c r="G7" s="478"/>
      <c r="H7" s="485"/>
      <c r="I7" s="466"/>
      <c r="J7" s="466"/>
      <c r="K7" s="466"/>
      <c r="L7" s="485"/>
      <c r="M7" s="479"/>
    </row>
    <row r="8" spans="1:17" x14ac:dyDescent="0.3">
      <c r="A8" s="477" t="s">
        <v>157</v>
      </c>
      <c r="B8" s="485"/>
      <c r="C8" s="466"/>
      <c r="D8" s="466"/>
      <c r="E8" s="466"/>
      <c r="F8" s="485"/>
      <c r="G8" s="478"/>
      <c r="H8" s="485"/>
      <c r="I8" s="466"/>
      <c r="J8" s="466"/>
      <c r="K8" s="466"/>
      <c r="L8" s="485"/>
      <c r="M8" s="479"/>
    </row>
    <row r="9" spans="1:17" x14ac:dyDescent="0.3">
      <c r="A9" s="477"/>
      <c r="B9" s="485"/>
      <c r="C9" s="466"/>
      <c r="D9" s="466"/>
      <c r="E9" s="466"/>
      <c r="F9" s="485"/>
      <c r="G9" s="480"/>
      <c r="H9" s="485"/>
      <c r="I9" s="466"/>
      <c r="J9" s="466"/>
      <c r="K9" s="466"/>
      <c r="L9" s="485"/>
      <c r="M9" s="481"/>
    </row>
    <row r="10" spans="1:17" x14ac:dyDescent="0.3">
      <c r="A10" s="477" t="s">
        <v>158</v>
      </c>
      <c r="B10" s="485"/>
      <c r="C10" s="466"/>
      <c r="D10" s="466"/>
      <c r="E10" s="466"/>
      <c r="F10" s="485"/>
      <c r="G10" s="478"/>
      <c r="H10" s="487"/>
      <c r="I10" s="466"/>
      <c r="J10" s="466"/>
      <c r="K10" s="466"/>
      <c r="L10" s="485"/>
      <c r="M10" s="479"/>
    </row>
    <row r="11" spans="1:17" x14ac:dyDescent="0.3">
      <c r="A11" s="482" t="s">
        <v>159</v>
      </c>
      <c r="B11" s="488"/>
      <c r="C11" s="467"/>
      <c r="D11" s="467"/>
      <c r="E11" s="467"/>
      <c r="F11" s="488"/>
      <c r="G11" s="483"/>
      <c r="H11" s="489"/>
      <c r="I11" s="467"/>
      <c r="J11" s="467"/>
      <c r="K11" s="467"/>
      <c r="L11" s="488"/>
      <c r="M11" s="484"/>
    </row>
    <row r="12" spans="1:17" x14ac:dyDescent="0.3">
      <c r="A12" s="490"/>
      <c r="B12" s="490"/>
      <c r="C12" s="491"/>
      <c r="D12" s="490"/>
      <c r="E12" s="491"/>
      <c r="F12" s="490"/>
      <c r="G12" s="490"/>
      <c r="H12" s="492"/>
      <c r="I12" s="491"/>
      <c r="J12" s="490"/>
      <c r="K12" s="490"/>
      <c r="L12" s="490"/>
      <c r="M12" s="490"/>
    </row>
    <row r="13" spans="1:17" x14ac:dyDescent="0.3">
      <c r="A13" s="473" t="s">
        <v>87</v>
      </c>
      <c r="B13" s="475"/>
      <c r="C13" s="465">
        <f>+'Consolidado Resultados'!C7</f>
        <v>124474</v>
      </c>
      <c r="D13" s="465"/>
      <c r="E13" s="465">
        <f>+'Consolidado Resultados'!E7</f>
        <v>122284</v>
      </c>
      <c r="F13" s="475"/>
      <c r="G13" s="474">
        <f>IF((((C13/E13)-1)*100)&gt;=200,"N.A.",(IF((((C13/E13)-1)*100)&lt;=-200,"N.A.",(((C13/E13)-1)*100))))</f>
        <v>1.7909129567236892</v>
      </c>
      <c r="H13" s="475"/>
      <c r="I13" s="465" t="e">
        <f>+'Consolidado Resultados'!#REF!</f>
        <v>#REF!</v>
      </c>
      <c r="J13" s="465"/>
      <c r="K13" s="465" t="e">
        <f>+'Consolidado Resultados'!#REF!</f>
        <v>#REF!</v>
      </c>
      <c r="L13" s="475"/>
      <c r="M13" s="476" t="e">
        <f>IF((((I13/K13)-1)*100)&gt;=200,"N.A.",(IF((((I13/K13)-1)*100)&lt;=-200,"N.A.",(((I13/K13)-1)*100))))</f>
        <v>#REF!</v>
      </c>
    </row>
    <row r="14" spans="1:17" x14ac:dyDescent="0.3">
      <c r="A14" s="477" t="s">
        <v>88</v>
      </c>
      <c r="B14" s="485"/>
      <c r="C14" s="466">
        <f>+C13-$C$32</f>
        <v>118563.075</v>
      </c>
      <c r="D14" s="466"/>
      <c r="E14" s="466">
        <f>+E13</f>
        <v>122284</v>
      </c>
      <c r="F14" s="485"/>
      <c r="G14" s="478">
        <f>IF((((C14/E14)-1)*100)&gt;=200,"N.A.",(IF((((C14/E14)-1)*100)&lt;=-200,"N.A.",(((C14/E14)-1)*100))))</f>
        <v>-3.0428551568480011</v>
      </c>
      <c r="H14" s="485"/>
      <c r="I14" s="466" t="e">
        <f>+I13-$I$32</f>
        <v>#REF!</v>
      </c>
      <c r="J14" s="466"/>
      <c r="K14" s="466" t="e">
        <f>+K13</f>
        <v>#REF!</v>
      </c>
      <c r="L14" s="485"/>
      <c r="M14" s="479" t="e">
        <f>IF((((I14/K14)-1)*100)&gt;=200,"N.A.",(IF((((I14/K14)-1)*100)&lt;=-200,"N.A.",(((I14/K14)-1)*100))))</f>
        <v>#REF!</v>
      </c>
    </row>
    <row r="15" spans="1:17" x14ac:dyDescent="0.3">
      <c r="A15" s="477"/>
      <c r="B15" s="485"/>
      <c r="C15" s="466"/>
      <c r="D15" s="466"/>
      <c r="E15" s="466"/>
      <c r="F15" s="485"/>
      <c r="G15" s="480"/>
      <c r="H15" s="485"/>
      <c r="I15" s="466"/>
      <c r="J15" s="466"/>
      <c r="K15" s="466"/>
      <c r="L15" s="485"/>
      <c r="M15" s="481"/>
    </row>
    <row r="16" spans="1:17" x14ac:dyDescent="0.3">
      <c r="A16" s="477" t="s">
        <v>89</v>
      </c>
      <c r="B16" s="485"/>
      <c r="C16" s="466">
        <f>+'Consolidado Resultados'!C31</f>
        <v>9525</v>
      </c>
      <c r="D16" s="466"/>
      <c r="E16" s="466">
        <f>+'Consolidado Resultados'!E31</f>
        <v>9518</v>
      </c>
      <c r="F16" s="485"/>
      <c r="G16" s="478">
        <f>IF((((C16/E16)-1)*100)&gt;=200,"N.A.",(IF((((C16/E16)-1)*100)&lt;=-200,"N.A.",(((C16/E16)-1)*100))))</f>
        <v>7.35448623660373E-2</v>
      </c>
      <c r="H16" s="485"/>
      <c r="I16" s="466" t="e">
        <f>+'Consolidado Resultados'!#REF!</f>
        <v>#REF!</v>
      </c>
      <c r="J16" s="466"/>
      <c r="K16" s="466" t="e">
        <f>+'Consolidado Resultados'!#REF!</f>
        <v>#REF!</v>
      </c>
      <c r="L16" s="485"/>
      <c r="M16" s="479" t="e">
        <f>IF((((I16/K16)-1)*100)&gt;=200,"N.A.",(IF((((I16/K16)-1)*100)&lt;=-200,"N.A.",(((I16/K16)-1)*100))))</f>
        <v>#REF!</v>
      </c>
    </row>
    <row r="17" spans="1:13" x14ac:dyDescent="0.3">
      <c r="A17" s="477" t="s">
        <v>90</v>
      </c>
      <c r="B17" s="485"/>
      <c r="C17" s="466">
        <f>+C16-$D$32</f>
        <v>9285.1839999999993</v>
      </c>
      <c r="D17" s="466"/>
      <c r="E17" s="466">
        <f>+E16</f>
        <v>9518</v>
      </c>
      <c r="F17" s="485"/>
      <c r="G17" s="478">
        <f>IF((((C17/E17)-1)*100)&gt;=200,"N.A.",(IF((((C17/E17)-1)*100)&lt;=-200,"N.A.",(((C17/E17)-1)*100))))</f>
        <v>-2.4460600966589641</v>
      </c>
      <c r="H17" s="485"/>
      <c r="I17" s="466" t="e">
        <f>+I16-$J$32</f>
        <v>#REF!</v>
      </c>
      <c r="J17" s="466"/>
      <c r="K17" s="466" t="e">
        <f>+K16</f>
        <v>#REF!</v>
      </c>
      <c r="L17" s="485"/>
      <c r="M17" s="479" t="e">
        <f>IF((((I17/K17)-1)*100)&gt;=200,"N.A.",(IF((((I17/K17)-1)*100)&lt;=-200,"N.A.",(((I17/K17)-1)*100))))</f>
        <v>#REF!</v>
      </c>
    </row>
    <row r="18" spans="1:13" x14ac:dyDescent="0.3">
      <c r="A18" s="477"/>
      <c r="B18" s="485"/>
      <c r="C18" s="466"/>
      <c r="D18" s="466"/>
      <c r="E18" s="466"/>
      <c r="F18" s="485"/>
      <c r="G18" s="480"/>
      <c r="H18" s="485"/>
      <c r="I18" s="466"/>
      <c r="J18" s="466"/>
      <c r="K18" s="466"/>
      <c r="L18" s="485"/>
      <c r="M18" s="481"/>
    </row>
    <row r="19" spans="1:13" x14ac:dyDescent="0.3">
      <c r="A19" s="477" t="s">
        <v>91</v>
      </c>
      <c r="B19" s="485"/>
      <c r="C19" s="466">
        <f>+'Consolidado Resultados'!C34</f>
        <v>16975</v>
      </c>
      <c r="D19" s="466"/>
      <c r="E19" s="466">
        <f>+'Consolidado Resultados'!E34</f>
        <v>17133</v>
      </c>
      <c r="F19" s="485"/>
      <c r="G19" s="478">
        <f>IF((((C19/E19)-1)*100)&gt;=200,"N.A.",(IF((((C19/E19)-1)*100)&lt;=-200,"N.A.",(((C19/E19)-1)*100))))</f>
        <v>-0.92219692990136437</v>
      </c>
      <c r="H19" s="487"/>
      <c r="I19" s="466" t="e">
        <f>+'Consolidado Resultados'!#REF!</f>
        <v>#REF!</v>
      </c>
      <c r="J19" s="466"/>
      <c r="K19" s="466" t="e">
        <f>+'Consolidado Resultados'!#REF!</f>
        <v>#REF!</v>
      </c>
      <c r="L19" s="485"/>
      <c r="M19" s="479" t="e">
        <f>IF((((I19/K19)-1)*100)&gt;=200,"N.A.",(IF((((I19/K19)-1)*100)&lt;=-200,"N.A.",(((I19/K19)-1)*100))))</f>
        <v>#REF!</v>
      </c>
    </row>
    <row r="20" spans="1:13" x14ac:dyDescent="0.3">
      <c r="A20" s="482" t="s">
        <v>92</v>
      </c>
      <c r="B20" s="488"/>
      <c r="C20" s="467">
        <f>+C19-$E$32</f>
        <v>16515.732</v>
      </c>
      <c r="D20" s="467"/>
      <c r="E20" s="467">
        <f>+E19</f>
        <v>17133</v>
      </c>
      <c r="F20" s="488"/>
      <c r="G20" s="483">
        <f>IF((((C20/E20)-1)*100)&gt;=200,"N.A.",(IF((((C20/E20)-1)*100)&lt;=-200,"N.A.",(((C20/E20)-1)*100))))</f>
        <v>-3.6028016109262873</v>
      </c>
      <c r="H20" s="489"/>
      <c r="I20" s="467" t="e">
        <f>+I19-$K$32</f>
        <v>#REF!</v>
      </c>
      <c r="J20" s="467"/>
      <c r="K20" s="467" t="e">
        <f>+K19</f>
        <v>#REF!</v>
      </c>
      <c r="L20" s="488"/>
      <c r="M20" s="484" t="e">
        <f>IF((((I20/K20)-1)*100)&gt;=200,"N.A.",(IF((((I20/K20)-1)*100)&lt;=-200,"N.A.",(((I20/K20)-1)*100))))</f>
        <v>#REF!</v>
      </c>
    </row>
    <row r="21" spans="1:13" x14ac:dyDescent="0.3">
      <c r="L21" s="486"/>
      <c r="M21" s="486"/>
    </row>
    <row r="22" spans="1:13" x14ac:dyDescent="0.3">
      <c r="M22" s="486"/>
    </row>
    <row r="24" spans="1:13" x14ac:dyDescent="0.3">
      <c r="C24" s="555" t="s">
        <v>170</v>
      </c>
      <c r="D24" s="555"/>
      <c r="E24" s="555"/>
      <c r="I24" s="555" t="s">
        <v>153</v>
      </c>
      <c r="J24" s="555"/>
      <c r="K24" s="555"/>
    </row>
    <row r="25" spans="1:13" x14ac:dyDescent="0.3">
      <c r="A25" s="458">
        <v>2019</v>
      </c>
      <c r="C25" s="458" t="s">
        <v>93</v>
      </c>
      <c r="D25" s="458" t="s">
        <v>94</v>
      </c>
      <c r="E25" s="458" t="s">
        <v>95</v>
      </c>
      <c r="F25" s="460"/>
      <c r="G25" s="460"/>
      <c r="H25" s="460"/>
      <c r="I25" s="458" t="s">
        <v>93</v>
      </c>
      <c r="J25" s="458" t="s">
        <v>94</v>
      </c>
      <c r="K25" s="458" t="s">
        <v>95</v>
      </c>
    </row>
    <row r="26" spans="1:13" x14ac:dyDescent="0.3">
      <c r="A26" s="463" t="s">
        <v>151</v>
      </c>
      <c r="C26" s="464"/>
      <c r="D26" s="464"/>
      <c r="E26" s="464"/>
      <c r="F26" s="461"/>
      <c r="G26" s="461"/>
      <c r="H26" s="462"/>
      <c r="I26" s="464"/>
      <c r="J26" s="464"/>
      <c r="K26" s="464"/>
    </row>
    <row r="27" spans="1:13" x14ac:dyDescent="0.3">
      <c r="A27" s="463" t="s">
        <v>152</v>
      </c>
      <c r="C27" s="464"/>
      <c r="D27" s="464"/>
      <c r="E27" s="464"/>
      <c r="F27" s="461"/>
      <c r="G27" s="461"/>
      <c r="H27" s="462"/>
      <c r="I27" s="464"/>
      <c r="J27" s="464"/>
      <c r="K27" s="464"/>
    </row>
    <row r="28" spans="1:13" x14ac:dyDescent="0.3">
      <c r="A28" s="463" t="s">
        <v>160</v>
      </c>
      <c r="C28" s="464"/>
      <c r="D28" s="464"/>
      <c r="E28" s="464"/>
      <c r="F28" s="461"/>
      <c r="G28" s="461"/>
      <c r="H28" s="462"/>
      <c r="I28" s="464"/>
      <c r="J28" s="464"/>
      <c r="K28" s="464"/>
    </row>
    <row r="29" spans="1:13" x14ac:dyDescent="0.3">
      <c r="A29" s="463" t="s">
        <v>182</v>
      </c>
      <c r="C29" s="464">
        <v>5910.9250000000002</v>
      </c>
      <c r="D29" s="464">
        <v>239.816</v>
      </c>
      <c r="E29" s="464">
        <v>459.26799999999997</v>
      </c>
      <c r="F29" s="461"/>
      <c r="G29" s="461"/>
      <c r="H29" s="462"/>
      <c r="I29" s="464">
        <v>5910.9250000000002</v>
      </c>
      <c r="J29" s="464">
        <v>239.816</v>
      </c>
      <c r="K29" s="464">
        <v>459.26799999999997</v>
      </c>
    </row>
    <row r="30" spans="1:13" x14ac:dyDescent="0.3">
      <c r="A30" s="463"/>
      <c r="C30" s="464"/>
      <c r="D30" s="464"/>
      <c r="E30" s="464"/>
      <c r="F30" s="461"/>
      <c r="G30" s="461"/>
      <c r="H30" s="462"/>
      <c r="I30" s="464"/>
      <c r="J30" s="464"/>
      <c r="K30" s="464"/>
    </row>
    <row r="32" spans="1:13" x14ac:dyDescent="0.3">
      <c r="A32" s="459" t="s">
        <v>0</v>
      </c>
      <c r="C32" s="486">
        <f>+SUM(C26:C30)</f>
        <v>5910.9250000000002</v>
      </c>
      <c r="D32" s="486">
        <f t="shared" ref="D32:E32" si="0">+SUM(D26:D30)</f>
        <v>239.816</v>
      </c>
      <c r="E32" s="486">
        <f t="shared" si="0"/>
        <v>459.26799999999997</v>
      </c>
      <c r="I32" s="486">
        <f>+SUM(I26:I30)</f>
        <v>5910.9250000000002</v>
      </c>
      <c r="J32" s="486">
        <f t="shared" ref="J32:K32" si="1">+SUM(J26:J30)</f>
        <v>239.816</v>
      </c>
      <c r="K32" s="486">
        <f t="shared" si="1"/>
        <v>459.26799999999997</v>
      </c>
    </row>
    <row r="34" spans="3:11" x14ac:dyDescent="0.3">
      <c r="C34" s="464"/>
      <c r="D34" s="464"/>
      <c r="E34" s="464"/>
      <c r="F34" s="461"/>
      <c r="G34" s="461"/>
      <c r="H34" s="462"/>
      <c r="I34" s="464"/>
      <c r="J34" s="464"/>
      <c r="K34" s="464"/>
    </row>
    <row r="35" spans="3:11" x14ac:dyDescent="0.3">
      <c r="C35" s="464"/>
      <c r="D35" s="464"/>
      <c r="E35" s="464"/>
      <c r="F35" s="461"/>
      <c r="G35" s="461"/>
      <c r="H35" s="462"/>
      <c r="I35" s="464"/>
      <c r="J35" s="464"/>
      <c r="K35" s="464"/>
    </row>
    <row r="1048514" spans="3:3" x14ac:dyDescent="0.3">
      <c r="C1048514" s="493"/>
    </row>
  </sheetData>
  <mergeCells count="4">
    <mergeCell ref="C1:G1"/>
    <mergeCell ref="I1:M1"/>
    <mergeCell ref="C24:E24"/>
    <mergeCell ref="I24:K24"/>
  </mergeCells>
  <printOptions horizontalCentered="1"/>
  <pageMargins left="0.43307086614173229" right="0.31496062992125984" top="0.78740157480314965" bottom="0.23622047244094491" header="0" footer="0"/>
  <pageSetup scale="6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showGridLines="0" zoomScale="50" zoomScaleNormal="50" zoomScaleSheetLayoutView="120" workbookViewId="0">
      <selection activeCell="M19" sqref="M19"/>
    </sheetView>
  </sheetViews>
  <sheetFormatPr defaultColWidth="9.81640625" defaultRowHeight="10.5" x14ac:dyDescent="0.25"/>
  <cols>
    <col min="1" max="1" width="42.7265625" style="47" customWidth="1"/>
    <col min="2" max="2" width="2.7265625" style="73" customWidth="1"/>
    <col min="3" max="7" width="7.7265625" style="73" customWidth="1"/>
    <col min="8" max="8" width="7.7265625" style="154" customWidth="1"/>
    <col min="9" max="16384" width="9.81640625" style="68"/>
  </cols>
  <sheetData>
    <row r="1" spans="1:8" ht="11.15" customHeight="1" x14ac:dyDescent="0.25">
      <c r="A1" s="540" t="s">
        <v>0</v>
      </c>
      <c r="B1" s="540"/>
      <c r="C1" s="540"/>
      <c r="D1" s="540"/>
      <c r="E1" s="540"/>
      <c r="F1" s="540"/>
      <c r="G1" s="540"/>
      <c r="H1" s="540"/>
    </row>
    <row r="2" spans="1:8" ht="11.15" customHeight="1" x14ac:dyDescent="0.25">
      <c r="A2" s="541" t="s">
        <v>40</v>
      </c>
      <c r="B2" s="541"/>
      <c r="C2" s="541"/>
      <c r="D2" s="541"/>
      <c r="E2" s="541"/>
      <c r="F2" s="541"/>
      <c r="G2" s="541"/>
      <c r="H2" s="541"/>
    </row>
    <row r="3" spans="1:8" ht="11.15" customHeight="1" x14ac:dyDescent="0.25">
      <c r="A3" s="542" t="s">
        <v>41</v>
      </c>
      <c r="B3" s="542"/>
      <c r="C3" s="542"/>
      <c r="D3" s="542"/>
      <c r="E3" s="542"/>
      <c r="F3" s="542"/>
      <c r="G3" s="542"/>
      <c r="H3" s="542"/>
    </row>
    <row r="4" spans="1:8" ht="11.15" customHeight="1" x14ac:dyDescent="0.25">
      <c r="A4" s="69"/>
      <c r="B4" s="70"/>
      <c r="C4" s="70"/>
      <c r="D4" s="70"/>
      <c r="E4" s="70"/>
      <c r="F4" s="70"/>
      <c r="G4" s="70"/>
      <c r="H4" s="71"/>
    </row>
    <row r="5" spans="1:8" ht="15" customHeight="1" x14ac:dyDescent="0.25">
      <c r="A5" s="74"/>
      <c r="B5" s="75"/>
      <c r="C5" s="559" t="s">
        <v>183</v>
      </c>
      <c r="D5" s="559"/>
      <c r="E5" s="559"/>
      <c r="F5" s="559"/>
      <c r="G5" s="559"/>
      <c r="H5" s="559"/>
    </row>
    <row r="6" spans="1:8" s="80" customFormat="1" ht="15" customHeight="1" x14ac:dyDescent="0.25">
      <c r="A6" s="77"/>
      <c r="B6" s="78"/>
      <c r="C6" s="79">
        <v>2021</v>
      </c>
      <c r="D6" s="79" t="s">
        <v>42</v>
      </c>
      <c r="E6" s="79">
        <v>2020</v>
      </c>
      <c r="F6" s="79" t="s">
        <v>42</v>
      </c>
      <c r="G6" s="79" t="s">
        <v>4</v>
      </c>
      <c r="H6" s="79" t="s">
        <v>43</v>
      </c>
    </row>
    <row r="7" spans="1:8" ht="13" customHeight="1" x14ac:dyDescent="0.25">
      <c r="A7" s="81" t="s">
        <v>44</v>
      </c>
      <c r="B7" s="82"/>
      <c r="C7" s="83">
        <v>124474</v>
      </c>
      <c r="D7" s="84">
        <v>100</v>
      </c>
      <c r="E7" s="83">
        <v>122284</v>
      </c>
      <c r="F7" s="84">
        <v>100</v>
      </c>
      <c r="G7" s="84">
        <v>1.7909129567236892</v>
      </c>
      <c r="H7" s="85">
        <v>-3.0428551568480011</v>
      </c>
    </row>
    <row r="8" spans="1:8" ht="13" customHeight="1" x14ac:dyDescent="0.25">
      <c r="A8" s="87" t="s">
        <v>45</v>
      </c>
      <c r="B8" s="82"/>
      <c r="C8" s="29">
        <v>77940</v>
      </c>
      <c r="D8" s="88">
        <v>62.6</v>
      </c>
      <c r="E8" s="29">
        <v>76441</v>
      </c>
      <c r="F8" s="88">
        <v>62.5</v>
      </c>
      <c r="G8" s="88">
        <v>1.9609895213301698</v>
      </c>
      <c r="H8" s="88"/>
    </row>
    <row r="9" spans="1:8" ht="13" customHeight="1" x14ac:dyDescent="0.25">
      <c r="A9" s="89" t="s">
        <v>46</v>
      </c>
      <c r="B9" s="82"/>
      <c r="C9" s="90">
        <v>46534</v>
      </c>
      <c r="D9" s="91">
        <v>37.4</v>
      </c>
      <c r="E9" s="90">
        <v>45843</v>
      </c>
      <c r="F9" s="91">
        <v>37.5</v>
      </c>
      <c r="G9" s="91">
        <v>1.5073184564710074</v>
      </c>
      <c r="H9" s="92"/>
    </row>
    <row r="10" spans="1:8" ht="13" customHeight="1" x14ac:dyDescent="0.25">
      <c r="A10" s="94" t="s">
        <v>47</v>
      </c>
      <c r="B10" s="95"/>
      <c r="C10" s="96">
        <v>5831</v>
      </c>
      <c r="D10" s="97">
        <v>4.7</v>
      </c>
      <c r="E10" s="96">
        <v>5020</v>
      </c>
      <c r="F10" s="97">
        <v>4.0999999999999996</v>
      </c>
      <c r="G10" s="97">
        <v>16.155378486055771</v>
      </c>
      <c r="H10" s="97"/>
    </row>
    <row r="11" spans="1:8" ht="13" customHeight="1" x14ac:dyDescent="0.25">
      <c r="A11" s="98" t="s">
        <v>48</v>
      </c>
      <c r="B11" s="95"/>
      <c r="C11" s="83">
        <v>30886</v>
      </c>
      <c r="D11" s="84">
        <v>24.799999999999994</v>
      </c>
      <c r="E11" s="83">
        <v>31027</v>
      </c>
      <c r="F11" s="84">
        <v>25.399999999999995</v>
      </c>
      <c r="G11" s="84">
        <v>-0.45444290456698733</v>
      </c>
      <c r="H11" s="85"/>
    </row>
    <row r="12" spans="1:8" ht="13" customHeight="1" x14ac:dyDescent="0.25">
      <c r="A12" s="87" t="s">
        <v>51</v>
      </c>
      <c r="C12" s="29">
        <v>292</v>
      </c>
      <c r="D12" s="88">
        <v>0.2</v>
      </c>
      <c r="E12" s="29">
        <v>278</v>
      </c>
      <c r="F12" s="88">
        <v>0.2</v>
      </c>
      <c r="G12" s="88">
        <v>5.0359712230215736</v>
      </c>
      <c r="H12" s="88"/>
    </row>
    <row r="13" spans="1:8" s="104" customFormat="1" ht="13" customHeight="1" x14ac:dyDescent="0.25">
      <c r="A13" s="102" t="s">
        <v>52</v>
      </c>
      <c r="B13" s="103"/>
      <c r="C13" s="90">
        <v>9525</v>
      </c>
      <c r="D13" s="91">
        <v>7.7</v>
      </c>
      <c r="E13" s="90">
        <v>9518</v>
      </c>
      <c r="F13" s="91">
        <v>7.8</v>
      </c>
      <c r="G13" s="91">
        <v>7.35448623660373E-2</v>
      </c>
      <c r="H13" s="92">
        <v>-2.4460600966589641</v>
      </c>
    </row>
    <row r="14" spans="1:8" ht="13" customHeight="1" x14ac:dyDescent="0.25">
      <c r="A14" s="105" t="s">
        <v>53</v>
      </c>
      <c r="B14" s="82"/>
      <c r="C14" s="106">
        <v>-439</v>
      </c>
      <c r="D14" s="107"/>
      <c r="E14" s="106">
        <v>-143</v>
      </c>
      <c r="F14" s="108"/>
      <c r="G14" s="108" t="s">
        <v>192</v>
      </c>
      <c r="H14" s="108"/>
    </row>
    <row r="15" spans="1:8" ht="13" customHeight="1" x14ac:dyDescent="0.25">
      <c r="A15" s="109" t="s">
        <v>54</v>
      </c>
      <c r="B15" s="95"/>
      <c r="C15" s="83">
        <v>3835</v>
      </c>
      <c r="D15" s="110"/>
      <c r="E15" s="83">
        <v>5338</v>
      </c>
      <c r="F15" s="84"/>
      <c r="G15" s="84">
        <v>-28.156612963656801</v>
      </c>
      <c r="H15" s="85"/>
    </row>
    <row r="16" spans="1:8" ht="13" customHeight="1" x14ac:dyDescent="0.25">
      <c r="A16" s="111" t="s">
        <v>55</v>
      </c>
      <c r="B16" s="95"/>
      <c r="C16" s="96">
        <v>260</v>
      </c>
      <c r="D16" s="112"/>
      <c r="E16" s="96">
        <v>690</v>
      </c>
      <c r="F16" s="97"/>
      <c r="G16" s="97">
        <v>-62.318840579710141</v>
      </c>
      <c r="H16" s="97"/>
    </row>
    <row r="17" spans="1:8" ht="13" customHeight="1" x14ac:dyDescent="0.25">
      <c r="A17" s="109" t="s">
        <v>56</v>
      </c>
      <c r="B17" s="95"/>
      <c r="C17" s="83">
        <v>3575</v>
      </c>
      <c r="D17" s="86"/>
      <c r="E17" s="83">
        <v>4648</v>
      </c>
      <c r="F17" s="84"/>
      <c r="G17" s="84">
        <v>-23.085197934595524</v>
      </c>
      <c r="H17" s="85"/>
    </row>
    <row r="18" spans="1:8" ht="13" customHeight="1" x14ac:dyDescent="0.25">
      <c r="A18" s="111" t="s">
        <v>57</v>
      </c>
      <c r="B18" s="95"/>
      <c r="C18" s="96">
        <v>-1524</v>
      </c>
      <c r="D18" s="112"/>
      <c r="E18" s="96">
        <v>-8325</v>
      </c>
      <c r="F18" s="97"/>
      <c r="G18" s="97">
        <v>-81.693693693693689</v>
      </c>
      <c r="H18" s="97"/>
    </row>
    <row r="19" spans="1:8" ht="13" customHeight="1" x14ac:dyDescent="0.25">
      <c r="A19" s="113" t="s">
        <v>58</v>
      </c>
      <c r="B19" s="82"/>
      <c r="C19" s="114">
        <v>-152</v>
      </c>
      <c r="D19" s="115"/>
      <c r="E19" s="114">
        <v>-104</v>
      </c>
      <c r="F19" s="116"/>
      <c r="G19" s="116">
        <v>46.153846153846146</v>
      </c>
      <c r="H19" s="117"/>
    </row>
    <row r="20" spans="1:8" s="104" customFormat="1" ht="13" customHeight="1" x14ac:dyDescent="0.25">
      <c r="A20" s="105" t="s">
        <v>59</v>
      </c>
      <c r="B20" s="103"/>
      <c r="C20" s="106">
        <v>1899</v>
      </c>
      <c r="D20" s="119"/>
      <c r="E20" s="106">
        <v>-3781</v>
      </c>
      <c r="F20" s="108"/>
      <c r="G20" s="108">
        <v>-150.22480825178525</v>
      </c>
      <c r="H20" s="108"/>
    </row>
    <row r="21" spans="1:8" s="126" customFormat="1" ht="22.5" customHeight="1" x14ac:dyDescent="0.25">
      <c r="A21" s="120" t="s">
        <v>140</v>
      </c>
      <c r="B21" s="121"/>
      <c r="C21" s="83">
        <v>8065</v>
      </c>
      <c r="D21" s="503"/>
      <c r="E21" s="83">
        <v>13442</v>
      </c>
      <c r="F21" s="99"/>
      <c r="G21" s="84">
        <v>-40.001487873828303</v>
      </c>
      <c r="H21" s="85"/>
    </row>
    <row r="22" spans="1:8" ht="13" customHeight="1" x14ac:dyDescent="0.25">
      <c r="A22" s="100" t="s">
        <v>60</v>
      </c>
      <c r="B22" s="82"/>
      <c r="C22" s="96">
        <v>2659</v>
      </c>
      <c r="D22" s="127">
        <v>0.32969621822690637</v>
      </c>
      <c r="E22" s="96">
        <v>4723</v>
      </c>
      <c r="F22" s="127">
        <v>0.35136140455289394</v>
      </c>
      <c r="G22" s="97">
        <v>-43.701037476180396</v>
      </c>
      <c r="H22" s="97"/>
    </row>
    <row r="23" spans="1:8" ht="13" customHeight="1" x14ac:dyDescent="0.25">
      <c r="A23" s="128" t="s">
        <v>61</v>
      </c>
      <c r="B23" s="82"/>
      <c r="C23" s="114">
        <v>854</v>
      </c>
      <c r="D23" s="129"/>
      <c r="E23" s="114">
        <v>393</v>
      </c>
      <c r="F23" s="116"/>
      <c r="G23" s="116">
        <v>117.30279898218829</v>
      </c>
      <c r="H23" s="117"/>
    </row>
    <row r="24" spans="1:8" ht="13" customHeight="1" x14ac:dyDescent="0.25">
      <c r="A24" s="411" t="s">
        <v>171</v>
      </c>
      <c r="B24" s="82"/>
      <c r="C24" s="520">
        <v>6260</v>
      </c>
      <c r="D24" s="522"/>
      <c r="E24" s="520">
        <v>9112</v>
      </c>
      <c r="F24" s="522"/>
      <c r="G24" s="521">
        <v>-31.299385425812119</v>
      </c>
      <c r="H24" s="521"/>
    </row>
    <row r="25" spans="1:8" s="104" customFormat="1" ht="13" hidden="1" customHeight="1" x14ac:dyDescent="0.25">
      <c r="A25" s="412" t="s">
        <v>138</v>
      </c>
      <c r="B25" s="103"/>
      <c r="C25" s="413">
        <v>0</v>
      </c>
      <c r="D25" s="414"/>
      <c r="E25" s="413">
        <v>0</v>
      </c>
      <c r="F25" s="118"/>
      <c r="G25" s="118">
        <v>-100</v>
      </c>
      <c r="H25" s="118"/>
    </row>
    <row r="26" spans="1:8" s="104" customFormat="1" ht="13" hidden="1" customHeight="1" x14ac:dyDescent="0.25">
      <c r="A26" s="411" t="s">
        <v>62</v>
      </c>
      <c r="B26" s="82"/>
      <c r="C26" s="106">
        <v>6260</v>
      </c>
      <c r="D26" s="119"/>
      <c r="E26" s="106">
        <v>9112</v>
      </c>
      <c r="F26" s="108"/>
      <c r="G26" s="108">
        <v>-31.299385425812119</v>
      </c>
      <c r="H26" s="108"/>
    </row>
    <row r="27" spans="1:8" ht="13" customHeight="1" x14ac:dyDescent="0.25">
      <c r="A27" s="416" t="s">
        <v>63</v>
      </c>
      <c r="B27" s="103"/>
      <c r="C27" s="28">
        <v>4566</v>
      </c>
      <c r="D27" s="418"/>
      <c r="E27" s="28">
        <v>7787</v>
      </c>
      <c r="F27" s="417"/>
      <c r="G27" s="99">
        <v>-41.363811480672922</v>
      </c>
      <c r="H27" s="99"/>
    </row>
    <row r="28" spans="1:8" ht="13" customHeight="1" thickBot="1" x14ac:dyDescent="0.3">
      <c r="A28" s="130" t="s">
        <v>64</v>
      </c>
      <c r="B28" s="415"/>
      <c r="C28" s="419">
        <v>1694</v>
      </c>
      <c r="D28" s="420"/>
      <c r="E28" s="419">
        <v>1325</v>
      </c>
      <c r="F28" s="131"/>
      <c r="G28" s="131">
        <v>27.84905660377359</v>
      </c>
      <c r="H28" s="131"/>
    </row>
    <row r="29" spans="1:8" ht="13" customHeight="1" x14ac:dyDescent="0.25">
      <c r="A29" s="81"/>
      <c r="B29" s="82"/>
      <c r="C29" s="132"/>
      <c r="D29" s="133"/>
      <c r="E29" s="132"/>
      <c r="F29" s="134"/>
      <c r="G29" s="134"/>
      <c r="H29" s="135"/>
    </row>
    <row r="30" spans="1:8" ht="13" customHeight="1" x14ac:dyDescent="0.25">
      <c r="A30" s="137" t="s">
        <v>65</v>
      </c>
      <c r="C30" s="79">
        <v>2021</v>
      </c>
      <c r="D30" s="79" t="s">
        <v>42</v>
      </c>
      <c r="E30" s="79">
        <v>2020</v>
      </c>
      <c r="F30" s="79" t="s">
        <v>42</v>
      </c>
      <c r="G30" s="79" t="s">
        <v>4</v>
      </c>
      <c r="H30" s="79" t="s">
        <v>43</v>
      </c>
    </row>
    <row r="31" spans="1:8" ht="13" customHeight="1" x14ac:dyDescent="0.25">
      <c r="A31" s="138" t="s">
        <v>66</v>
      </c>
      <c r="B31" s="82"/>
      <c r="C31" s="114">
        <v>9525</v>
      </c>
      <c r="D31" s="139">
        <v>7.7</v>
      </c>
      <c r="E31" s="114">
        <v>9518</v>
      </c>
      <c r="F31" s="139">
        <v>7.8</v>
      </c>
      <c r="G31" s="117">
        <v>7.35448623660373E-2</v>
      </c>
      <c r="H31" s="117">
        <v>-2.4460600966589641</v>
      </c>
    </row>
    <row r="32" spans="1:8" ht="13" customHeight="1" x14ac:dyDescent="0.25">
      <c r="A32" s="140" t="s">
        <v>67</v>
      </c>
      <c r="C32" s="96">
        <v>6205</v>
      </c>
      <c r="D32" s="141">
        <v>5</v>
      </c>
      <c r="E32" s="96">
        <v>6135</v>
      </c>
      <c r="F32" s="141">
        <v>5</v>
      </c>
      <c r="G32" s="141">
        <v>1.140994295028519</v>
      </c>
      <c r="H32" s="142"/>
    </row>
    <row r="33" spans="1:8" ht="13" customHeight="1" x14ac:dyDescent="0.25">
      <c r="A33" s="143" t="s">
        <v>68</v>
      </c>
      <c r="B33" s="82"/>
      <c r="C33" s="114">
        <v>1245</v>
      </c>
      <c r="D33" s="139">
        <v>0.89999999999999947</v>
      </c>
      <c r="E33" s="114">
        <v>1480</v>
      </c>
      <c r="F33" s="139">
        <v>1.2000000000000002</v>
      </c>
      <c r="G33" s="117">
        <v>-15.878378378378377</v>
      </c>
      <c r="H33" s="144"/>
    </row>
    <row r="34" spans="1:8" ht="13" customHeight="1" x14ac:dyDescent="0.25">
      <c r="A34" s="145" t="s">
        <v>175</v>
      </c>
      <c r="B34" s="82"/>
      <c r="C34" s="524">
        <v>16975</v>
      </c>
      <c r="D34" s="523">
        <v>13.6</v>
      </c>
      <c r="E34" s="524">
        <v>17133</v>
      </c>
      <c r="F34" s="523">
        <v>14</v>
      </c>
      <c r="G34" s="525">
        <v>-0.92219692990136437</v>
      </c>
      <c r="H34" s="525">
        <v>-3.6028016109262873</v>
      </c>
    </row>
    <row r="35" spans="1:8" s="104" customFormat="1" ht="13" customHeight="1" thickBot="1" x14ac:dyDescent="0.3">
      <c r="A35" s="147" t="s">
        <v>70</v>
      </c>
      <c r="B35" s="148"/>
      <c r="C35" s="497">
        <v>3353.0290386731463</v>
      </c>
      <c r="D35" s="497"/>
      <c r="E35" s="497">
        <v>5308.8118851300205</v>
      </c>
      <c r="F35" s="497"/>
      <c r="G35" s="528">
        <v>-36.840311707691534</v>
      </c>
      <c r="H35" s="526"/>
    </row>
    <row r="36" spans="1:8" s="104" customFormat="1" ht="13" customHeight="1" x14ac:dyDescent="0.25">
      <c r="A36" s="151"/>
      <c r="B36" s="150"/>
      <c r="C36" s="101"/>
      <c r="D36" s="150"/>
      <c r="E36" s="86"/>
      <c r="F36" s="136"/>
      <c r="G36" s="84"/>
      <c r="H36" s="152"/>
    </row>
    <row r="37" spans="1:8" ht="11.15" customHeight="1" x14ac:dyDescent="0.25">
      <c r="A37" s="560" t="s">
        <v>174</v>
      </c>
      <c r="B37" s="560"/>
      <c r="C37" s="560"/>
      <c r="D37" s="560"/>
      <c r="E37" s="560"/>
      <c r="F37" s="560"/>
      <c r="G37" s="560"/>
      <c r="H37" s="560"/>
    </row>
    <row r="38" spans="1:8" s="156" customFormat="1" ht="10.5" customHeight="1" x14ac:dyDescent="0.25">
      <c r="A38" s="556" t="s">
        <v>162</v>
      </c>
      <c r="B38" s="556"/>
      <c r="C38" s="556"/>
      <c r="D38" s="556"/>
      <c r="E38" s="556"/>
      <c r="F38" s="556"/>
      <c r="G38" s="556"/>
      <c r="H38" s="556"/>
    </row>
    <row r="39" spans="1:8" ht="11.15" customHeight="1" x14ac:dyDescent="0.25">
      <c r="A39" s="556" t="s">
        <v>71</v>
      </c>
      <c r="B39" s="556"/>
      <c r="C39" s="556"/>
      <c r="D39" s="556"/>
      <c r="E39" s="556"/>
      <c r="F39" s="556"/>
      <c r="G39" s="556"/>
      <c r="H39" s="556"/>
    </row>
    <row r="40" spans="1:8" ht="11.15" customHeight="1" x14ac:dyDescent="0.25">
      <c r="A40" s="558" t="s">
        <v>165</v>
      </c>
      <c r="B40" s="558"/>
      <c r="C40" s="558"/>
      <c r="D40" s="558"/>
      <c r="E40" s="558"/>
      <c r="F40" s="558"/>
      <c r="G40" s="558"/>
      <c r="H40" s="558"/>
    </row>
    <row r="41" spans="1:8" ht="11.15" customHeight="1" x14ac:dyDescent="0.25">
      <c r="A41" s="557"/>
      <c r="B41" s="557"/>
      <c r="C41" s="557"/>
      <c r="D41" s="557"/>
      <c r="E41" s="557"/>
      <c r="F41" s="557"/>
      <c r="G41" s="557"/>
      <c r="H41" s="557"/>
    </row>
    <row r="42" spans="1:8" x14ac:dyDescent="0.25">
      <c r="C42" s="157"/>
    </row>
    <row r="44" spans="1:8" x14ac:dyDescent="0.25">
      <c r="F44" s="157"/>
    </row>
  </sheetData>
  <mergeCells count="9">
    <mergeCell ref="A38:H38"/>
    <mergeCell ref="A41:H41"/>
    <mergeCell ref="A39:H39"/>
    <mergeCell ref="A40:H40"/>
    <mergeCell ref="A1:H1"/>
    <mergeCell ref="A2:H2"/>
    <mergeCell ref="A3:H3"/>
    <mergeCell ref="C5:H5"/>
    <mergeCell ref="A37:H37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5"/>
  <sheetViews>
    <sheetView showGridLines="0" zoomScale="70" zoomScaleNormal="70" zoomScaleSheetLayoutView="115" workbookViewId="0">
      <selection activeCell="I30" sqref="I30"/>
    </sheetView>
  </sheetViews>
  <sheetFormatPr defaultColWidth="9.81640625" defaultRowHeight="10.5" x14ac:dyDescent="0.25"/>
  <cols>
    <col min="1" max="1" width="42.7265625" style="47" customWidth="1"/>
    <col min="2" max="2" width="2.7265625" style="68" customWidth="1"/>
    <col min="3" max="7" width="7.7265625" style="68" customWidth="1"/>
    <col min="8" max="16384" width="9.81640625" style="68"/>
  </cols>
  <sheetData>
    <row r="1" spans="1:7" ht="11.15" customHeight="1" x14ac:dyDescent="0.25">
      <c r="A1" s="540" t="s">
        <v>141</v>
      </c>
      <c r="B1" s="540"/>
      <c r="C1" s="540"/>
      <c r="D1" s="540"/>
      <c r="E1" s="540"/>
      <c r="F1" s="540"/>
      <c r="G1" s="540"/>
    </row>
    <row r="2" spans="1:7" ht="11.15" customHeight="1" x14ac:dyDescent="0.25">
      <c r="A2" s="541" t="s">
        <v>97</v>
      </c>
      <c r="B2" s="541"/>
      <c r="C2" s="541"/>
      <c r="D2" s="541"/>
      <c r="E2" s="541"/>
      <c r="F2" s="541"/>
      <c r="G2" s="541"/>
    </row>
    <row r="3" spans="1:7" ht="11.15" customHeight="1" x14ac:dyDescent="0.25">
      <c r="A3" s="542" t="s">
        <v>2</v>
      </c>
      <c r="B3" s="542"/>
      <c r="C3" s="542"/>
      <c r="D3" s="542"/>
      <c r="E3" s="542"/>
      <c r="F3" s="542"/>
      <c r="G3" s="542"/>
    </row>
    <row r="4" spans="1:7" ht="11.15" customHeight="1" x14ac:dyDescent="0.25">
      <c r="A4" s="292"/>
      <c r="B4" s="208"/>
      <c r="C4" s="208"/>
      <c r="D4" s="208"/>
      <c r="E4" s="293"/>
      <c r="F4" s="208"/>
      <c r="G4" s="208"/>
    </row>
    <row r="5" spans="1:7" ht="15" customHeight="1" x14ac:dyDescent="0.25">
      <c r="A5" s="74"/>
      <c r="B5" s="209"/>
      <c r="C5" s="559" t="s">
        <v>183</v>
      </c>
      <c r="D5" s="559"/>
      <c r="E5" s="559"/>
      <c r="F5" s="559"/>
      <c r="G5" s="559"/>
    </row>
    <row r="6" spans="1:7" s="212" customFormat="1" ht="15" customHeight="1" x14ac:dyDescent="0.25">
      <c r="A6" s="294"/>
      <c r="B6" s="210"/>
      <c r="C6" s="79">
        <v>2021</v>
      </c>
      <c r="D6" s="79" t="s">
        <v>42</v>
      </c>
      <c r="E6" s="79">
        <v>2020</v>
      </c>
      <c r="F6" s="79" t="s">
        <v>42</v>
      </c>
      <c r="G6" s="79" t="s">
        <v>4</v>
      </c>
    </row>
    <row r="7" spans="1:7" ht="13" customHeight="1" x14ac:dyDescent="0.25">
      <c r="A7" s="81" t="s">
        <v>44</v>
      </c>
      <c r="B7" s="214"/>
      <c r="C7" s="83">
        <v>43418</v>
      </c>
      <c r="D7" s="84">
        <v>100</v>
      </c>
      <c r="E7" s="83">
        <v>45620</v>
      </c>
      <c r="F7" s="84">
        <v>100</v>
      </c>
      <c r="G7" s="84">
        <v>-4.8268303375712414</v>
      </c>
    </row>
    <row r="8" spans="1:7" ht="13" customHeight="1" x14ac:dyDescent="0.25">
      <c r="A8" s="87" t="s">
        <v>45</v>
      </c>
      <c r="B8" s="214"/>
      <c r="C8" s="29">
        <v>26044</v>
      </c>
      <c r="D8" s="88">
        <v>60</v>
      </c>
      <c r="E8" s="29">
        <v>27380</v>
      </c>
      <c r="F8" s="88">
        <v>60</v>
      </c>
      <c r="G8" s="88">
        <v>-4.8794740686632583</v>
      </c>
    </row>
    <row r="9" spans="1:7" ht="13" customHeight="1" x14ac:dyDescent="0.25">
      <c r="A9" s="89" t="s">
        <v>46</v>
      </c>
      <c r="B9" s="214"/>
      <c r="C9" s="90">
        <v>17374</v>
      </c>
      <c r="D9" s="91">
        <v>40</v>
      </c>
      <c r="E9" s="90">
        <v>18240</v>
      </c>
      <c r="F9" s="91">
        <v>40</v>
      </c>
      <c r="G9" s="91">
        <v>-4.7478070175438596</v>
      </c>
    </row>
    <row r="10" spans="1:7" ht="13" customHeight="1" x14ac:dyDescent="0.25">
      <c r="A10" s="216" t="s">
        <v>47</v>
      </c>
      <c r="B10" s="213"/>
      <c r="C10" s="96">
        <v>1226</v>
      </c>
      <c r="D10" s="97">
        <v>2.8</v>
      </c>
      <c r="E10" s="96">
        <v>1287</v>
      </c>
      <c r="F10" s="97">
        <v>2.8</v>
      </c>
      <c r="G10" s="97">
        <v>-4.7397047397047416</v>
      </c>
    </row>
    <row r="11" spans="1:7" ht="13" customHeight="1" x14ac:dyDescent="0.25">
      <c r="A11" s="217" t="s">
        <v>48</v>
      </c>
      <c r="B11" s="213"/>
      <c r="C11" s="83">
        <v>13666</v>
      </c>
      <c r="D11" s="84">
        <v>31.400000000000002</v>
      </c>
      <c r="E11" s="83">
        <v>13873</v>
      </c>
      <c r="F11" s="84">
        <v>30.400000000000002</v>
      </c>
      <c r="G11" s="84">
        <v>-1.4921069703741074</v>
      </c>
    </row>
    <row r="12" spans="1:7" ht="13" customHeight="1" x14ac:dyDescent="0.25">
      <c r="A12" s="87" t="s">
        <v>75</v>
      </c>
      <c r="B12" s="214"/>
      <c r="C12" s="29">
        <v>71</v>
      </c>
      <c r="D12" s="88">
        <v>0.2</v>
      </c>
      <c r="E12" s="29">
        <v>25</v>
      </c>
      <c r="F12" s="88">
        <v>0.1</v>
      </c>
      <c r="G12" s="88">
        <v>184</v>
      </c>
    </row>
    <row r="13" spans="1:7" s="104" customFormat="1" ht="13" customHeight="1" x14ac:dyDescent="0.25">
      <c r="A13" s="102" t="s">
        <v>99</v>
      </c>
      <c r="B13" s="221"/>
      <c r="C13" s="215">
        <v>2411</v>
      </c>
      <c r="D13" s="91">
        <v>5.6</v>
      </c>
      <c r="E13" s="215">
        <v>3055</v>
      </c>
      <c r="F13" s="91">
        <v>6.7</v>
      </c>
      <c r="G13" s="91">
        <v>-21.080196399345329</v>
      </c>
    </row>
    <row r="14" spans="1:7" ht="13" customHeight="1" x14ac:dyDescent="0.25">
      <c r="A14" s="222" t="s">
        <v>67</v>
      </c>
      <c r="C14" s="96">
        <v>2569</v>
      </c>
      <c r="D14" s="97">
        <v>5.9</v>
      </c>
      <c r="E14" s="96">
        <v>2514</v>
      </c>
      <c r="F14" s="97">
        <v>5.5</v>
      </c>
      <c r="G14" s="97">
        <v>2.187748607796336</v>
      </c>
    </row>
    <row r="15" spans="1:7" ht="13" customHeight="1" x14ac:dyDescent="0.25">
      <c r="A15" s="128" t="s">
        <v>68</v>
      </c>
      <c r="B15" s="214"/>
      <c r="C15" s="114">
        <v>216</v>
      </c>
      <c r="D15" s="116">
        <v>0.5</v>
      </c>
      <c r="E15" s="114">
        <v>179</v>
      </c>
      <c r="F15" s="116">
        <v>0.39999999999999947</v>
      </c>
      <c r="G15" s="116">
        <v>20.67039106145252</v>
      </c>
    </row>
    <row r="16" spans="1:7" ht="13" customHeight="1" x14ac:dyDescent="0.25">
      <c r="A16" s="100" t="s">
        <v>176</v>
      </c>
      <c r="B16" s="214"/>
      <c r="C16" s="96">
        <v>5196</v>
      </c>
      <c r="D16" s="97">
        <v>12</v>
      </c>
      <c r="E16" s="96">
        <v>5748</v>
      </c>
      <c r="F16" s="97">
        <v>12.6</v>
      </c>
      <c r="G16" s="97">
        <v>-9.6033402922755755</v>
      </c>
    </row>
    <row r="17" spans="1:7" s="296" customFormat="1" ht="13" customHeight="1" thickBot="1" x14ac:dyDescent="0.3">
      <c r="A17" s="223" t="s">
        <v>70</v>
      </c>
      <c r="B17" s="224"/>
      <c r="C17" s="432">
        <v>1308.3420000000001</v>
      </c>
      <c r="D17" s="432"/>
      <c r="E17" s="432">
        <v>2255</v>
      </c>
      <c r="F17" s="432"/>
      <c r="G17" s="527">
        <v>-41.980399113082036</v>
      </c>
    </row>
    <row r="18" spans="1:7" ht="11.15" customHeight="1" x14ac:dyDescent="0.25">
      <c r="A18" s="297"/>
      <c r="B18" s="214"/>
      <c r="C18" s="298"/>
      <c r="D18" s="299"/>
      <c r="E18" s="299"/>
      <c r="F18" s="299"/>
      <c r="G18" s="299"/>
    </row>
    <row r="19" spans="1:7" ht="15" customHeight="1" x14ac:dyDescent="0.25">
      <c r="A19" s="301" t="s">
        <v>117</v>
      </c>
      <c r="B19" s="214"/>
      <c r="C19" s="72"/>
      <c r="D19" s="76"/>
      <c r="E19" s="299"/>
      <c r="F19" s="299"/>
      <c r="G19" s="299"/>
    </row>
    <row r="20" spans="1:7" s="306" customFormat="1" ht="13" customHeight="1" x14ac:dyDescent="0.25">
      <c r="A20" s="302" t="s">
        <v>118</v>
      </c>
      <c r="B20" s="303"/>
      <c r="C20" s="304">
        <v>19706</v>
      </c>
      <c r="D20" s="305"/>
      <c r="E20" s="304">
        <v>19598</v>
      </c>
      <c r="F20" s="305"/>
      <c r="G20" s="313">
        <v>0.55107664047351346</v>
      </c>
    </row>
    <row r="21" spans="1:7" s="306" customFormat="1" ht="13" customHeight="1" x14ac:dyDescent="0.25">
      <c r="A21" s="151" t="s">
        <v>161</v>
      </c>
      <c r="B21" s="239"/>
      <c r="C21" s="101">
        <v>19438</v>
      </c>
      <c r="D21" s="308"/>
      <c r="E21" s="101">
        <v>19344</v>
      </c>
      <c r="F21" s="308"/>
      <c r="G21" s="389">
        <v>0.48593879239040572</v>
      </c>
    </row>
    <row r="22" spans="1:7" s="306" customFormat="1" ht="13" customHeight="1" x14ac:dyDescent="0.25">
      <c r="A22" s="504" t="s">
        <v>163</v>
      </c>
      <c r="B22" s="241"/>
      <c r="C22" s="505">
        <v>268</v>
      </c>
      <c r="D22" s="155"/>
      <c r="E22" s="505">
        <v>254</v>
      </c>
      <c r="F22" s="155"/>
      <c r="G22" s="313">
        <v>5.5118110236220375</v>
      </c>
    </row>
    <row r="23" spans="1:7" s="306" customFormat="1" ht="13" customHeight="1" x14ac:dyDescent="0.25">
      <c r="A23" s="506"/>
      <c r="B23" s="507"/>
      <c r="C23" s="508"/>
      <c r="D23" s="509"/>
      <c r="E23" s="510"/>
      <c r="F23" s="509"/>
      <c r="G23" s="511"/>
    </row>
    <row r="24" spans="1:7" ht="13" customHeight="1" x14ac:dyDescent="0.25">
      <c r="A24" s="319" t="s">
        <v>184</v>
      </c>
      <c r="B24" s="239"/>
      <c r="C24" s="307"/>
      <c r="D24" s="308"/>
      <c r="E24" s="309"/>
      <c r="F24" s="308"/>
      <c r="G24" s="310"/>
    </row>
    <row r="25" spans="1:7" ht="13" customHeight="1" x14ac:dyDescent="0.25">
      <c r="A25" s="311" t="s">
        <v>164</v>
      </c>
      <c r="B25" s="239"/>
      <c r="C25" s="304">
        <v>140</v>
      </c>
      <c r="D25" s="155"/>
      <c r="E25" s="304">
        <v>268</v>
      </c>
      <c r="F25" s="312"/>
      <c r="G25" s="97">
        <v>-47.761194029850749</v>
      </c>
    </row>
    <row r="26" spans="1:7" ht="12.75" customHeight="1" x14ac:dyDescent="0.25">
      <c r="A26" s="314" t="s">
        <v>119</v>
      </c>
      <c r="B26" s="239"/>
      <c r="C26" s="318">
        <v>140</v>
      </c>
      <c r="D26" s="316"/>
      <c r="E26" s="318">
        <v>268</v>
      </c>
      <c r="F26" s="316"/>
      <c r="G26" s="317">
        <v>-47.761194029850749</v>
      </c>
    </row>
    <row r="27" spans="1:7" ht="13" customHeight="1" x14ac:dyDescent="0.25">
      <c r="A27" s="311" t="s">
        <v>120</v>
      </c>
      <c r="B27" s="239"/>
      <c r="C27" s="304">
        <v>108</v>
      </c>
      <c r="D27" s="155"/>
      <c r="E27" s="304">
        <v>1365</v>
      </c>
      <c r="F27" s="312"/>
      <c r="G27" s="313">
        <v>-92.087912087912088</v>
      </c>
    </row>
    <row r="28" spans="1:7" ht="13" customHeight="1" x14ac:dyDescent="0.25">
      <c r="A28" s="151"/>
      <c r="B28" s="239"/>
      <c r="C28" s="70"/>
      <c r="D28" s="73"/>
      <c r="E28" s="70"/>
      <c r="F28" s="73"/>
      <c r="G28" s="73"/>
    </row>
    <row r="29" spans="1:7" ht="13" customHeight="1" x14ac:dyDescent="0.25">
      <c r="A29" s="319" t="s">
        <v>121</v>
      </c>
      <c r="B29" s="241"/>
      <c r="C29" s="320"/>
      <c r="D29" s="316"/>
      <c r="E29" s="320"/>
      <c r="F29" s="316"/>
      <c r="G29" s="150"/>
    </row>
    <row r="30" spans="1:7" ht="13" customHeight="1" x14ac:dyDescent="0.25">
      <c r="A30" s="94" t="s">
        <v>122</v>
      </c>
      <c r="B30" s="241"/>
      <c r="C30" s="236">
        <v>686.88651302084497</v>
      </c>
      <c r="D30" s="97"/>
      <c r="E30" s="236">
        <v>734.77982534362206</v>
      </c>
      <c r="F30" s="97"/>
      <c r="G30" s="97">
        <v>-6.518049444318863</v>
      </c>
    </row>
    <row r="31" spans="1:7" s="296" customFormat="1" ht="13" customHeight="1" x14ac:dyDescent="0.25">
      <c r="A31" s="314" t="s">
        <v>123</v>
      </c>
      <c r="B31" s="239"/>
      <c r="C31" s="233">
        <v>16.272861246442101</v>
      </c>
      <c r="D31" s="99"/>
      <c r="E31" s="233">
        <v>19.914711783575186</v>
      </c>
      <c r="F31" s="99"/>
      <c r="G31" s="99">
        <v>-18.287236976920397</v>
      </c>
    </row>
    <row r="32" spans="1:7" ht="13" customHeight="1" thickBot="1" x14ac:dyDescent="0.3">
      <c r="A32" s="321" t="s">
        <v>124</v>
      </c>
      <c r="B32" s="238"/>
      <c r="C32" s="322">
        <v>42.210555514386009</v>
      </c>
      <c r="D32" s="131"/>
      <c r="E32" s="322">
        <v>36.896332386273222</v>
      </c>
      <c r="F32" s="131"/>
      <c r="G32" s="131">
        <v>14.403120268099801</v>
      </c>
    </row>
    <row r="33" spans="1:7" ht="11.15" customHeight="1" x14ac:dyDescent="0.25">
      <c r="E33" s="502"/>
    </row>
    <row r="34" spans="1:7" ht="11.15" customHeight="1" x14ac:dyDescent="0.25">
      <c r="A34" s="561" t="s">
        <v>125</v>
      </c>
      <c r="B34" s="561"/>
      <c r="C34" s="561"/>
      <c r="D34" s="561"/>
      <c r="E34" s="561"/>
      <c r="F34" s="561"/>
      <c r="G34" s="561"/>
    </row>
    <row r="35" spans="1:7" ht="10.5" customHeight="1" x14ac:dyDescent="0.25">
      <c r="A35" s="561"/>
      <c r="B35" s="561"/>
      <c r="C35" s="561"/>
      <c r="D35" s="561"/>
      <c r="E35" s="561"/>
      <c r="F35" s="561"/>
      <c r="G35" s="561"/>
    </row>
  </sheetData>
  <mergeCells count="6">
    <mergeCell ref="A35:G35"/>
    <mergeCell ref="A1:G1"/>
    <mergeCell ref="A2:G2"/>
    <mergeCell ref="A3:G3"/>
    <mergeCell ref="C5:G5"/>
    <mergeCell ref="A34:G34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27650" r:id="rId5">
          <objectPr defaultSize="0" autoPict="0" r:id="rId6">
            <anchor moveWithCells="1" sizeWithCells="1">
              <from>
                <xdr:col>4</xdr:col>
                <xdr:colOff>0</xdr:colOff>
                <xdr:row>34</xdr:row>
                <xdr:rowOff>0</xdr:rowOff>
              </from>
              <to>
                <xdr:col>4</xdr:col>
                <xdr:colOff>0</xdr:colOff>
                <xdr:row>34</xdr:row>
                <xdr:rowOff>50800</xdr:rowOff>
              </to>
            </anchor>
          </objectPr>
        </oleObject>
      </mc:Choice>
      <mc:Fallback>
        <oleObject progId="Word.Picture.8" shapeId="27650" r:id="rId5"/>
      </mc:Fallback>
    </mc:AlternateContent>
    <mc:AlternateContent xmlns:mc="http://schemas.openxmlformats.org/markup-compatibility/2006">
      <mc:Choice Requires="x14">
        <oleObject progId="Word.Picture.8" shapeId="27651" r:id="rId7">
          <objectPr defaultSize="0" autoPict="0" r:id="rId6">
            <anchor moveWithCells="1" sizeWithCells="1">
              <from>
                <xdr:col>4</xdr:col>
                <xdr:colOff>0</xdr:colOff>
                <xdr:row>33</xdr:row>
                <xdr:rowOff>0</xdr:rowOff>
              </from>
              <to>
                <xdr:col>4</xdr:col>
                <xdr:colOff>0</xdr:colOff>
                <xdr:row>33</xdr:row>
                <xdr:rowOff>50800</xdr:rowOff>
              </to>
            </anchor>
          </objectPr>
        </oleObject>
      </mc:Choice>
      <mc:Fallback>
        <oleObject progId="Word.Picture.8" shapeId="27651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4"/>
  <sheetViews>
    <sheetView showGridLines="0" zoomScale="70" zoomScaleNormal="70" zoomScaleSheetLayoutView="140" workbookViewId="0">
      <selection activeCell="N17" sqref="N17"/>
    </sheetView>
  </sheetViews>
  <sheetFormatPr defaultColWidth="9.81640625" defaultRowHeight="10.5" x14ac:dyDescent="0.25"/>
  <cols>
    <col min="1" max="1" width="42.7265625" style="156" customWidth="1"/>
    <col min="2" max="2" width="2.7265625" style="156" customWidth="1"/>
    <col min="3" max="7" width="7.7265625" style="156" customWidth="1"/>
    <col min="8" max="16384" width="9.81640625" style="156"/>
  </cols>
  <sheetData>
    <row r="1" spans="1:7" ht="11.15" customHeight="1" x14ac:dyDescent="0.25">
      <c r="A1" s="540" t="s">
        <v>126</v>
      </c>
      <c r="B1" s="540"/>
      <c r="C1" s="540"/>
      <c r="D1" s="540"/>
      <c r="E1" s="540"/>
      <c r="F1" s="540"/>
      <c r="G1" s="540"/>
    </row>
    <row r="2" spans="1:7" ht="11.15" customHeight="1" x14ac:dyDescent="0.25">
      <c r="A2" s="541" t="s">
        <v>97</v>
      </c>
      <c r="B2" s="541"/>
      <c r="C2" s="541"/>
      <c r="D2" s="541"/>
      <c r="E2" s="541"/>
      <c r="F2" s="541"/>
      <c r="G2" s="541"/>
    </row>
    <row r="3" spans="1:7" ht="11.15" customHeight="1" x14ac:dyDescent="0.25">
      <c r="A3" s="542" t="s">
        <v>2</v>
      </c>
      <c r="B3" s="542"/>
      <c r="C3" s="542"/>
      <c r="D3" s="542"/>
      <c r="E3" s="542"/>
      <c r="F3" s="542"/>
      <c r="G3" s="542"/>
    </row>
    <row r="4" spans="1:7" ht="11.15" customHeight="1" x14ac:dyDescent="0.25">
      <c r="A4" s="323"/>
      <c r="B4" s="323"/>
      <c r="C4" s="323"/>
      <c r="D4" s="323"/>
      <c r="E4" s="323"/>
      <c r="F4" s="323"/>
      <c r="G4" s="323"/>
    </row>
    <row r="5" spans="1:7" ht="15" customHeight="1" x14ac:dyDescent="0.25">
      <c r="A5" s="324"/>
      <c r="B5" s="324"/>
      <c r="C5" s="563" t="s">
        <v>183</v>
      </c>
      <c r="D5" s="563"/>
      <c r="E5" s="563"/>
      <c r="F5" s="563"/>
      <c r="G5" s="563"/>
    </row>
    <row r="6" spans="1:7" s="326" customFormat="1" ht="15" customHeight="1" x14ac:dyDescent="0.25">
      <c r="A6" s="325"/>
      <c r="B6" s="325"/>
      <c r="C6" s="211">
        <v>2021</v>
      </c>
      <c r="D6" s="79" t="s">
        <v>42</v>
      </c>
      <c r="E6" s="211">
        <v>2020</v>
      </c>
      <c r="F6" s="79" t="s">
        <v>42</v>
      </c>
      <c r="G6" s="78" t="s">
        <v>4</v>
      </c>
    </row>
    <row r="7" spans="1:7" ht="13" customHeight="1" x14ac:dyDescent="0.25">
      <c r="A7" s="153" t="s">
        <v>44</v>
      </c>
      <c r="B7" s="218"/>
      <c r="C7" s="122">
        <v>17750</v>
      </c>
      <c r="D7" s="124">
        <v>100</v>
      </c>
      <c r="E7" s="122">
        <v>15296</v>
      </c>
      <c r="F7" s="124">
        <v>100</v>
      </c>
      <c r="G7" s="124">
        <v>16.043410041841</v>
      </c>
    </row>
    <row r="8" spans="1:7" ht="13" customHeight="1" x14ac:dyDescent="0.25">
      <c r="A8" s="327" t="s">
        <v>45</v>
      </c>
      <c r="B8" s="218"/>
      <c r="C8" s="328">
        <v>12681</v>
      </c>
      <c r="D8" s="329">
        <v>71.400000000000006</v>
      </c>
      <c r="E8" s="328">
        <v>10998</v>
      </c>
      <c r="F8" s="329">
        <v>71.900000000000006</v>
      </c>
      <c r="G8" s="329">
        <v>15.302782324058928</v>
      </c>
    </row>
    <row r="9" spans="1:7" ht="13" customHeight="1" x14ac:dyDescent="0.25">
      <c r="A9" s="330" t="s">
        <v>46</v>
      </c>
      <c r="B9" s="218"/>
      <c r="C9" s="331">
        <v>5069</v>
      </c>
      <c r="D9" s="332">
        <v>28.6</v>
      </c>
      <c r="E9" s="331">
        <v>4298</v>
      </c>
      <c r="F9" s="332">
        <v>28.1</v>
      </c>
      <c r="G9" s="332">
        <v>17.93857608189855</v>
      </c>
    </row>
    <row r="10" spans="1:7" ht="13" customHeight="1" x14ac:dyDescent="0.25">
      <c r="A10" s="333" t="s">
        <v>47</v>
      </c>
      <c r="B10" s="334"/>
      <c r="C10" s="219">
        <v>736</v>
      </c>
      <c r="D10" s="220">
        <v>4.0999999999999996</v>
      </c>
      <c r="E10" s="219">
        <v>798</v>
      </c>
      <c r="F10" s="220">
        <v>5.2</v>
      </c>
      <c r="G10" s="220">
        <v>-7.7694235588972482</v>
      </c>
    </row>
    <row r="11" spans="1:7" ht="13" customHeight="1" x14ac:dyDescent="0.25">
      <c r="A11" s="335" t="s">
        <v>48</v>
      </c>
      <c r="B11" s="334"/>
      <c r="C11" s="122">
        <v>3515</v>
      </c>
      <c r="D11" s="124">
        <v>19.899999999999999</v>
      </c>
      <c r="E11" s="122">
        <v>3087</v>
      </c>
      <c r="F11" s="124">
        <v>20.200000000000003</v>
      </c>
      <c r="G11" s="124">
        <v>13.864593456430185</v>
      </c>
    </row>
    <row r="12" spans="1:7" ht="13" customHeight="1" x14ac:dyDescent="0.25">
      <c r="A12" s="327" t="s">
        <v>75</v>
      </c>
      <c r="B12" s="218"/>
      <c r="C12" s="328">
        <v>8</v>
      </c>
      <c r="D12" s="329">
        <v>0</v>
      </c>
      <c r="E12" s="328">
        <v>28</v>
      </c>
      <c r="F12" s="329">
        <v>0.2</v>
      </c>
      <c r="G12" s="329">
        <v>-71.428571428571431</v>
      </c>
    </row>
    <row r="13" spans="1:7" s="126" customFormat="1" ht="13" customHeight="1" x14ac:dyDescent="0.25">
      <c r="A13" s="336" t="s">
        <v>99</v>
      </c>
      <c r="B13" s="337"/>
      <c r="C13" s="338">
        <v>810</v>
      </c>
      <c r="D13" s="332">
        <v>4.5999999999999996</v>
      </c>
      <c r="E13" s="338">
        <v>385</v>
      </c>
      <c r="F13" s="332">
        <v>2.5</v>
      </c>
      <c r="G13" s="339">
        <v>110.3896103896104</v>
      </c>
    </row>
    <row r="14" spans="1:7" ht="13" customHeight="1" x14ac:dyDescent="0.25">
      <c r="A14" s="140" t="s">
        <v>67</v>
      </c>
      <c r="C14" s="96">
        <v>703</v>
      </c>
      <c r="D14" s="220">
        <v>4</v>
      </c>
      <c r="E14" s="219">
        <v>662</v>
      </c>
      <c r="F14" s="220">
        <v>4.3</v>
      </c>
      <c r="G14" s="220">
        <v>6.1933534743202401</v>
      </c>
    </row>
    <row r="15" spans="1:7" ht="13" customHeight="1" x14ac:dyDescent="0.25">
      <c r="A15" s="143" t="s">
        <v>68</v>
      </c>
      <c r="B15" s="218"/>
      <c r="C15" s="501">
        <v>121</v>
      </c>
      <c r="D15" s="340">
        <v>0.59999999999999964</v>
      </c>
      <c r="E15" s="501">
        <v>144</v>
      </c>
      <c r="F15" s="340">
        <v>1</v>
      </c>
      <c r="G15" s="341">
        <v>-15.972222222222221</v>
      </c>
    </row>
    <row r="16" spans="1:7" ht="13" customHeight="1" x14ac:dyDescent="0.25">
      <c r="A16" s="16" t="s">
        <v>176</v>
      </c>
      <c r="B16" s="218"/>
      <c r="C16" s="219">
        <v>1634</v>
      </c>
      <c r="D16" s="220">
        <v>9.1999999999999993</v>
      </c>
      <c r="E16" s="219">
        <v>1191</v>
      </c>
      <c r="F16" s="220">
        <v>7.8</v>
      </c>
      <c r="G16" s="220">
        <v>37.195633921074723</v>
      </c>
    </row>
    <row r="17" spans="1:7" s="344" customFormat="1" ht="13" customHeight="1" thickBot="1" x14ac:dyDescent="0.3">
      <c r="A17" s="342" t="s">
        <v>70</v>
      </c>
      <c r="B17" s="343"/>
      <c r="C17" s="149">
        <v>253.738</v>
      </c>
      <c r="D17" s="149"/>
      <c r="E17" s="149">
        <v>374</v>
      </c>
      <c r="F17" s="149"/>
      <c r="G17" s="225">
        <v>-32.15561497326204</v>
      </c>
    </row>
    <row r="18" spans="1:7" ht="11.15" customHeight="1" x14ac:dyDescent="0.25">
      <c r="A18" s="345"/>
      <c r="B18" s="218"/>
      <c r="C18" s="49"/>
      <c r="D18" s="45"/>
      <c r="E18" s="49"/>
      <c r="F18" s="346"/>
      <c r="G18" s="347"/>
    </row>
    <row r="19" spans="1:7" ht="15" customHeight="1" x14ac:dyDescent="0.25">
      <c r="A19" s="228" t="s">
        <v>127</v>
      </c>
      <c r="B19" s="218"/>
      <c r="C19" s="351"/>
      <c r="D19" s="348"/>
      <c r="E19" s="431"/>
      <c r="F19" s="349"/>
      <c r="G19" s="349"/>
    </row>
    <row r="20" spans="1:7" ht="13" customHeight="1" x14ac:dyDescent="0.25">
      <c r="A20" s="145" t="s">
        <v>118</v>
      </c>
      <c r="B20" s="352"/>
      <c r="C20" s="304">
        <v>3405</v>
      </c>
      <c r="D20" s="353"/>
      <c r="E20" s="304">
        <v>3196</v>
      </c>
      <c r="F20" s="353"/>
      <c r="G20" s="313">
        <v>6.5394242803504365</v>
      </c>
    </row>
    <row r="21" spans="1:7" ht="13" customHeight="1" x14ac:dyDescent="0.25">
      <c r="A21" s="354" t="s">
        <v>161</v>
      </c>
      <c r="B21" s="126"/>
      <c r="C21" s="125">
        <v>1348</v>
      </c>
      <c r="D21" s="57"/>
      <c r="E21" s="125">
        <v>1261</v>
      </c>
      <c r="F21" s="57"/>
      <c r="G21" s="517">
        <v>6.8992862807295774</v>
      </c>
    </row>
    <row r="22" spans="1:7" ht="13" customHeight="1" x14ac:dyDescent="0.25">
      <c r="A22" s="16" t="s">
        <v>163</v>
      </c>
      <c r="B22" s="126"/>
      <c r="C22" s="505">
        <v>2057</v>
      </c>
      <c r="D22" s="518"/>
      <c r="E22" s="505">
        <v>1935</v>
      </c>
      <c r="F22" s="518"/>
      <c r="G22" s="313">
        <v>6.304909560723515</v>
      </c>
    </row>
    <row r="23" spans="1:7" ht="13" customHeight="1" x14ac:dyDescent="0.25">
      <c r="A23" s="512"/>
      <c r="B23" s="513"/>
      <c r="C23" s="514"/>
      <c r="D23" s="515"/>
      <c r="E23" s="514"/>
      <c r="F23" s="515"/>
      <c r="G23" s="516"/>
    </row>
    <row r="24" spans="1:7" ht="13" customHeight="1" x14ac:dyDescent="0.25">
      <c r="A24" s="361" t="s">
        <v>184</v>
      </c>
      <c r="B24" s="355"/>
      <c r="C24" s="356"/>
      <c r="D24" s="357"/>
      <c r="E24" s="356"/>
      <c r="F24" s="357"/>
      <c r="G24" s="358"/>
    </row>
    <row r="25" spans="1:7" ht="13" customHeight="1" x14ac:dyDescent="0.25">
      <c r="A25" s="311" t="s">
        <v>164</v>
      </c>
      <c r="B25" s="355"/>
      <c r="C25" s="304">
        <v>37</v>
      </c>
      <c r="D25" s="359"/>
      <c r="E25" s="304">
        <v>35</v>
      </c>
      <c r="F25" s="359"/>
      <c r="G25" s="313">
        <v>5.7142857142857162</v>
      </c>
    </row>
    <row r="26" spans="1:7" ht="12.75" customHeight="1" x14ac:dyDescent="0.25">
      <c r="A26" s="314" t="s">
        <v>119</v>
      </c>
      <c r="B26" s="355"/>
      <c r="C26" s="315">
        <v>37</v>
      </c>
      <c r="D26" s="357"/>
      <c r="E26" s="315">
        <v>35</v>
      </c>
      <c r="F26" s="357"/>
      <c r="G26" s="123">
        <v>5.7142857142857162</v>
      </c>
    </row>
    <row r="27" spans="1:7" x14ac:dyDescent="0.25">
      <c r="A27" s="311" t="s">
        <v>120</v>
      </c>
      <c r="B27" s="355"/>
      <c r="C27" s="304">
        <v>209</v>
      </c>
      <c r="D27" s="359"/>
      <c r="E27" s="304">
        <v>812</v>
      </c>
      <c r="F27" s="359"/>
      <c r="G27" s="313">
        <v>-74.261083743842377</v>
      </c>
    </row>
    <row r="28" spans="1:7" x14ac:dyDescent="0.25">
      <c r="A28" s="354"/>
      <c r="B28" s="126"/>
      <c r="C28" s="360"/>
      <c r="D28" s="350"/>
      <c r="E28" s="360"/>
      <c r="F28" s="350"/>
      <c r="G28" s="123"/>
    </row>
    <row r="29" spans="1:7" ht="13" customHeight="1" x14ac:dyDescent="0.25">
      <c r="A29" s="361" t="s">
        <v>189</v>
      </c>
      <c r="B29" s="126"/>
      <c r="C29" s="362"/>
      <c r="D29" s="350"/>
      <c r="E29" s="362"/>
      <c r="F29" s="350"/>
      <c r="G29" s="57"/>
    </row>
    <row r="30" spans="1:7" ht="13" customHeight="1" thickBot="1" x14ac:dyDescent="0.3">
      <c r="A30" s="363" t="s">
        <v>122</v>
      </c>
      <c r="B30" s="364"/>
      <c r="C30" s="365">
        <v>1411.6500182987727</v>
      </c>
      <c r="D30" s="366"/>
      <c r="E30" s="365">
        <v>1222.0016019460231</v>
      </c>
      <c r="F30" s="366"/>
      <c r="G30" s="131">
        <v>15.519489994999747</v>
      </c>
    </row>
    <row r="31" spans="1:7" s="369" customFormat="1" ht="11.15" customHeight="1" x14ac:dyDescent="0.25">
      <c r="A31" s="367"/>
      <c r="B31" s="367"/>
      <c r="C31" s="368"/>
      <c r="D31" s="368"/>
      <c r="E31" s="368"/>
      <c r="F31" s="368"/>
      <c r="G31" s="367"/>
    </row>
    <row r="32" spans="1:7" ht="11.15" customHeight="1" x14ac:dyDescent="0.25">
      <c r="A32" s="562" t="s">
        <v>190</v>
      </c>
      <c r="B32" s="562"/>
      <c r="C32" s="562"/>
      <c r="D32" s="562"/>
      <c r="E32" s="562"/>
      <c r="F32" s="562"/>
      <c r="G32" s="562"/>
    </row>
    <row r="33" spans="1:7" x14ac:dyDescent="0.25">
      <c r="A33" s="562"/>
      <c r="B33" s="562"/>
      <c r="C33" s="562"/>
      <c r="D33" s="562"/>
      <c r="E33" s="562"/>
      <c r="F33" s="562"/>
      <c r="G33" s="562"/>
    </row>
    <row r="34" spans="1:7" ht="10.5" customHeight="1" x14ac:dyDescent="0.25"/>
  </sheetData>
  <mergeCells count="6">
    <mergeCell ref="A33:G33"/>
    <mergeCell ref="A1:G1"/>
    <mergeCell ref="A2:G2"/>
    <mergeCell ref="C5:G5"/>
    <mergeCell ref="A3:G3"/>
    <mergeCell ref="A32:G32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4"/>
  <sheetViews>
    <sheetView showGridLines="0" view="pageBreakPreview" zoomScale="130" zoomScaleNormal="100" zoomScaleSheetLayoutView="130" workbookViewId="0">
      <selection activeCell="C5" sqref="C5:G5"/>
    </sheetView>
  </sheetViews>
  <sheetFormatPr defaultColWidth="9.81640625" defaultRowHeight="10.5" x14ac:dyDescent="0.25"/>
  <cols>
    <col min="1" max="1" width="42.7265625" style="47" customWidth="1"/>
    <col min="2" max="2" width="2.7265625" style="68" customWidth="1"/>
    <col min="3" max="7" width="7.7265625" style="375" customWidth="1"/>
    <col min="8" max="8" width="2.7265625" style="406" customWidth="1"/>
    <col min="9" max="13" width="7.7265625" style="375" customWidth="1"/>
    <col min="14" max="16384" width="9.81640625" style="68"/>
  </cols>
  <sheetData>
    <row r="1" spans="1:14" ht="11.15" customHeight="1" x14ac:dyDescent="0.25">
      <c r="A1" s="540" t="s">
        <v>128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4" ht="11.15" customHeight="1" x14ac:dyDescent="0.25">
      <c r="A2" s="541" t="s">
        <v>97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</row>
    <row r="3" spans="1:14" ht="11.15" customHeight="1" x14ac:dyDescent="0.25">
      <c r="A3" s="542" t="s">
        <v>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4" ht="11.15" customHeight="1" x14ac:dyDescent="0.25">
      <c r="A4" s="292"/>
      <c r="B4" s="208"/>
      <c r="C4" s="371"/>
      <c r="D4" s="371"/>
      <c r="E4" s="372"/>
      <c r="F4" s="371"/>
      <c r="G4" s="371"/>
      <c r="H4" s="373"/>
      <c r="I4" s="371"/>
      <c r="J4" s="374"/>
    </row>
    <row r="5" spans="1:14" ht="15" customHeight="1" x14ac:dyDescent="0.25">
      <c r="A5" s="74"/>
      <c r="B5" s="209"/>
      <c r="C5" s="565" t="str">
        <f>+'FEMSA Comercio - Division Salud'!C5:G5</f>
        <v>Por el primer trimestre de:</v>
      </c>
      <c r="D5" s="565"/>
      <c r="E5" s="565"/>
      <c r="F5" s="565"/>
      <c r="G5" s="565"/>
      <c r="H5" s="376"/>
      <c r="I5" s="565" t="s">
        <v>98</v>
      </c>
      <c r="J5" s="565"/>
      <c r="K5" s="565"/>
      <c r="L5" s="565"/>
      <c r="M5" s="565"/>
    </row>
    <row r="6" spans="1:14" s="212" customFormat="1" ht="15" customHeight="1" x14ac:dyDescent="0.25">
      <c r="A6" s="294"/>
      <c r="B6" s="377"/>
      <c r="C6" s="211">
        <f>+'Consolidado Resultados'!C6</f>
        <v>2021</v>
      </c>
      <c r="D6" s="79" t="s">
        <v>42</v>
      </c>
      <c r="E6" s="211">
        <f>+'Consolidado Resultados'!E6</f>
        <v>2020</v>
      </c>
      <c r="F6" s="79" t="s">
        <v>42</v>
      </c>
      <c r="G6" s="78" t="s">
        <v>4</v>
      </c>
      <c r="H6" s="79"/>
      <c r="I6" s="211" t="e">
        <f>+'Consolidado Resultados'!#REF!</f>
        <v>#REF!</v>
      </c>
      <c r="J6" s="79" t="s">
        <v>42</v>
      </c>
      <c r="K6" s="211" t="e">
        <f>+'Consolidado Resultados'!#REF!</f>
        <v>#REF!</v>
      </c>
      <c r="L6" s="79" t="s">
        <v>42</v>
      </c>
      <c r="M6" s="78" t="s">
        <v>4</v>
      </c>
    </row>
    <row r="7" spans="1:14" ht="13" customHeight="1" x14ac:dyDescent="0.25">
      <c r="A7" s="153" t="s">
        <v>44</v>
      </c>
      <c r="B7" s="378"/>
      <c r="C7" s="83">
        <v>8534.5290000000005</v>
      </c>
      <c r="D7" s="84">
        <f>((+C7/C$7)*100)</f>
        <v>100</v>
      </c>
      <c r="E7" s="83">
        <v>10857.892</v>
      </c>
      <c r="F7" s="84">
        <f>((+E7/E$7)*100)</f>
        <v>100</v>
      </c>
      <c r="G7" s="84">
        <f t="shared" ref="G7:G17" si="0">IF((((C7/E7)-1)*100)&gt;=200,"N.S.",(IF((((C7/E7)-1)*100)&lt;=-200,"N.S.",(((C7/E7)-1)*100))))</f>
        <v>-21.397919596179438</v>
      </c>
      <c r="H7" s="99"/>
      <c r="I7" s="83">
        <v>8534.5290000000005</v>
      </c>
      <c r="J7" s="84">
        <f>((+I7/I$7)*100)</f>
        <v>100</v>
      </c>
      <c r="K7" s="83">
        <v>10857.892</v>
      </c>
      <c r="L7" s="84">
        <f>((+K7/K$7)*100)</f>
        <v>100</v>
      </c>
      <c r="M7" s="84">
        <f t="shared" ref="M7:M17" si="1">IF((((I7/K7)-1)*100)&gt;=200,"N.S.",(IF((((I7/K7)-1)*100)&lt;=-200,"N.S.",(((I7/K7)-1)*100))))</f>
        <v>-21.397919596179438</v>
      </c>
    </row>
    <row r="8" spans="1:14" ht="13" customHeight="1" x14ac:dyDescent="0.25">
      <c r="A8" s="87" t="s">
        <v>45</v>
      </c>
      <c r="B8" s="378"/>
      <c r="C8" s="29">
        <f>+C7-C9</f>
        <v>7454.5290000000005</v>
      </c>
      <c r="D8" s="88">
        <f>D7-D9</f>
        <v>87.3</v>
      </c>
      <c r="E8" s="29">
        <f>+E7-E9</f>
        <v>9485.8919999999998</v>
      </c>
      <c r="F8" s="88">
        <f>F7-F9</f>
        <v>87.4</v>
      </c>
      <c r="G8" s="88">
        <f t="shared" si="0"/>
        <v>-21.414570184859784</v>
      </c>
      <c r="H8" s="73"/>
      <c r="I8" s="29">
        <f>+I7-I9</f>
        <v>7454.5290000000005</v>
      </c>
      <c r="J8" s="88">
        <f>J7-J9</f>
        <v>87.3</v>
      </c>
      <c r="K8" s="29">
        <f>+K7-K9</f>
        <v>9485.8919999999998</v>
      </c>
      <c r="L8" s="88">
        <f>L7-L9</f>
        <v>87.4</v>
      </c>
      <c r="M8" s="88">
        <f t="shared" si="1"/>
        <v>-21.414570184859784</v>
      </c>
    </row>
    <row r="9" spans="1:14" ht="13" customHeight="1" x14ac:dyDescent="0.25">
      <c r="A9" s="89" t="s">
        <v>46</v>
      </c>
      <c r="B9" s="378"/>
      <c r="C9" s="90">
        <v>1080</v>
      </c>
      <c r="D9" s="91">
        <f>ROUND(((+C9/C$7)*100),1)</f>
        <v>12.7</v>
      </c>
      <c r="E9" s="90">
        <v>1372</v>
      </c>
      <c r="F9" s="91">
        <f>ROUND(((+E9/E$7)*100),1)</f>
        <v>12.6</v>
      </c>
      <c r="G9" s="91">
        <f t="shared" si="0"/>
        <v>-21.282798833819239</v>
      </c>
      <c r="H9" s="73"/>
      <c r="I9" s="90">
        <v>1080</v>
      </c>
      <c r="J9" s="91">
        <f>ROUND(((+I9/I$7)*100),1)</f>
        <v>12.7</v>
      </c>
      <c r="K9" s="90">
        <v>1372</v>
      </c>
      <c r="L9" s="91">
        <f>ROUND(((+K9/K$7)*100),1)</f>
        <v>12.6</v>
      </c>
      <c r="M9" s="91">
        <f t="shared" si="1"/>
        <v>-21.282798833819239</v>
      </c>
    </row>
    <row r="10" spans="1:14" ht="13" customHeight="1" x14ac:dyDescent="0.25">
      <c r="A10" s="216" t="s">
        <v>47</v>
      </c>
      <c r="B10" s="379"/>
      <c r="C10" s="96">
        <v>63</v>
      </c>
      <c r="D10" s="97">
        <f>ROUND(((+C10/C$7)*100),1)</f>
        <v>0.7</v>
      </c>
      <c r="E10" s="96">
        <v>36</v>
      </c>
      <c r="F10" s="97">
        <f>ROUND(((+E10/E$7)*100),1)</f>
        <v>0.3</v>
      </c>
      <c r="G10" s="97">
        <f t="shared" si="0"/>
        <v>75</v>
      </c>
      <c r="H10" s="380"/>
      <c r="I10" s="96">
        <v>63</v>
      </c>
      <c r="J10" s="97">
        <f>ROUND(((+I10/I$7)*100),1)</f>
        <v>0.7</v>
      </c>
      <c r="K10" s="96">
        <v>36</v>
      </c>
      <c r="L10" s="97">
        <f>ROUND(((+K10/K$7)*100),1)</f>
        <v>0.3</v>
      </c>
      <c r="M10" s="97">
        <f t="shared" si="1"/>
        <v>75</v>
      </c>
    </row>
    <row r="11" spans="1:14" ht="13" customHeight="1" x14ac:dyDescent="0.25">
      <c r="A11" s="217" t="s">
        <v>48</v>
      </c>
      <c r="B11" s="379"/>
      <c r="C11" s="83">
        <f>+C9-C10-C12-C13</f>
        <v>817</v>
      </c>
      <c r="D11" s="84">
        <f>+D9-D10-D13-D12</f>
        <v>9.6999999999999993</v>
      </c>
      <c r="E11" s="83">
        <f>+E9-E10-E12-E13</f>
        <v>893</v>
      </c>
      <c r="F11" s="84">
        <f>+F9-F10-F13-F12</f>
        <v>8.1999999999999993</v>
      </c>
      <c r="G11" s="84">
        <f t="shared" si="0"/>
        <v>-8.5106382978723421</v>
      </c>
      <c r="H11" s="73"/>
      <c r="I11" s="83">
        <f>+I9-I10-I12-I13</f>
        <v>817</v>
      </c>
      <c r="J11" s="84">
        <f>+J9-J10-J13-J12</f>
        <v>9.6999999999999993</v>
      </c>
      <c r="K11" s="83">
        <f>+K9-K10-K12-K13</f>
        <v>893</v>
      </c>
      <c r="L11" s="84">
        <f>+L9-L10-L13-L12</f>
        <v>8.1999999999999993</v>
      </c>
      <c r="M11" s="84">
        <f t="shared" si="1"/>
        <v>-8.5106382978723421</v>
      </c>
    </row>
    <row r="12" spans="1:14" ht="13" customHeight="1" x14ac:dyDescent="0.25">
      <c r="A12" s="87" t="s">
        <v>75</v>
      </c>
      <c r="B12" s="378"/>
      <c r="C12" s="29">
        <v>-8</v>
      </c>
      <c r="D12" s="88">
        <f>ROUND(((+C12/C$7)*100),1)</f>
        <v>-0.1</v>
      </c>
      <c r="E12" s="29">
        <v>0</v>
      </c>
      <c r="F12" s="88">
        <f>ROUND(((+E12/E$7)*100),1)</f>
        <v>0</v>
      </c>
      <c r="G12" s="88">
        <f>IFERROR(IF((((C12/E12)-1)*100)&gt;=200,"N.S.",(IF((((C12/E12)-1)*100)&lt;=-200,"N.S.",(((C12/E12)-1)*100)))),0)</f>
        <v>0</v>
      </c>
      <c r="H12" s="73"/>
      <c r="I12" s="29">
        <v>-8</v>
      </c>
      <c r="J12" s="88">
        <f>ROUND(((+I12/I$7)*100),1)</f>
        <v>-0.1</v>
      </c>
      <c r="K12" s="29">
        <v>0</v>
      </c>
      <c r="L12" s="88">
        <f>ROUND(((+K12/K$7)*100),1)</f>
        <v>0</v>
      </c>
      <c r="M12" s="88">
        <f>IFERROR(IF((((I12/K12)-1)*100)&gt;=200,"N.S.",(IF((((I12/K12)-1)*100)&lt;=-200,"N.S.",(((I12/K12)-1)*100)))),0)</f>
        <v>0</v>
      </c>
    </row>
    <row r="13" spans="1:14" s="104" customFormat="1" ht="13" customHeight="1" x14ac:dyDescent="0.25">
      <c r="A13" s="102" t="s">
        <v>99</v>
      </c>
      <c r="B13" s="381"/>
      <c r="C13" s="215">
        <v>208</v>
      </c>
      <c r="D13" s="91">
        <f>ROUND(((+C13/C$7)*100),1)</f>
        <v>2.4</v>
      </c>
      <c r="E13" s="215">
        <v>443</v>
      </c>
      <c r="F13" s="91">
        <f>ROUND(((+E13/E$7)*100),1)</f>
        <v>4.0999999999999996</v>
      </c>
      <c r="G13" s="91">
        <f>IF((((C13/E13)-1)*100)&gt;=200,"N.S.",(IF((((C13/E13)-1)*100)&lt;=-200,"N.S.",(((C13/E13)-1)*100))))</f>
        <v>-53.04740406320542</v>
      </c>
      <c r="H13" s="99"/>
      <c r="I13" s="215">
        <v>208</v>
      </c>
      <c r="J13" s="91">
        <f>ROUND(((+I13/I$7)*100),1)</f>
        <v>2.4</v>
      </c>
      <c r="K13" s="215">
        <v>443</v>
      </c>
      <c r="L13" s="91">
        <f>ROUND(((+K13/K$7)*100),1)</f>
        <v>4.0999999999999996</v>
      </c>
      <c r="M13" s="91">
        <f t="shared" si="1"/>
        <v>-53.04740406320542</v>
      </c>
    </row>
    <row r="14" spans="1:14" ht="13" customHeight="1" x14ac:dyDescent="0.25">
      <c r="A14" s="222" t="s">
        <v>67</v>
      </c>
      <c r="B14" s="382"/>
      <c r="C14" s="96">
        <v>229</v>
      </c>
      <c r="D14" s="97">
        <f>ROUND(((+C14/C$7)*100),1)</f>
        <v>2.7</v>
      </c>
      <c r="E14" s="96">
        <v>223</v>
      </c>
      <c r="F14" s="97">
        <f>ROUND(((+E14/E$7)*100),1)</f>
        <v>2.1</v>
      </c>
      <c r="G14" s="97">
        <f t="shared" si="0"/>
        <v>2.6905829596412634</v>
      </c>
      <c r="H14" s="383"/>
      <c r="I14" s="96">
        <v>229</v>
      </c>
      <c r="J14" s="97">
        <f>ROUND(((+I14/I$7)*100),1)</f>
        <v>2.7</v>
      </c>
      <c r="K14" s="96">
        <v>223</v>
      </c>
      <c r="L14" s="97">
        <f>ROUND(((+K14/K$7)*100),1)</f>
        <v>2.1</v>
      </c>
      <c r="M14" s="97">
        <f t="shared" si="1"/>
        <v>2.6905829596412634</v>
      </c>
      <c r="N14" s="437"/>
    </row>
    <row r="15" spans="1:14" ht="13" customHeight="1" x14ac:dyDescent="0.25">
      <c r="A15" s="128" t="s">
        <v>68</v>
      </c>
      <c r="B15" s="378"/>
      <c r="C15" s="114">
        <f>+C16-C14-C13</f>
        <v>-3</v>
      </c>
      <c r="D15" s="116">
        <f>D16-D13-D14</f>
        <v>0</v>
      </c>
      <c r="E15" s="114">
        <f>+E16-E14-E13</f>
        <v>7</v>
      </c>
      <c r="F15" s="116">
        <f>F16-F13-F14</f>
        <v>0</v>
      </c>
      <c r="G15" s="116">
        <f t="shared" si="0"/>
        <v>-142.85714285714286</v>
      </c>
      <c r="H15" s="73"/>
      <c r="I15" s="114">
        <f>+I16-I14-I13</f>
        <v>-3</v>
      </c>
      <c r="J15" s="116">
        <f>J16-J13-J14</f>
        <v>0</v>
      </c>
      <c r="K15" s="114">
        <f>+K16-K14-K13</f>
        <v>7</v>
      </c>
      <c r="L15" s="116">
        <f>L16-L13-L14</f>
        <v>0</v>
      </c>
      <c r="M15" s="116">
        <f t="shared" si="1"/>
        <v>-142.85714285714286</v>
      </c>
    </row>
    <row r="16" spans="1:14" ht="13" customHeight="1" x14ac:dyDescent="0.25">
      <c r="A16" s="100" t="s">
        <v>176</v>
      </c>
      <c r="B16" s="378"/>
      <c r="C16" s="96">
        <v>434</v>
      </c>
      <c r="D16" s="97">
        <f>ROUND(((+C16/C$7)*100),1)</f>
        <v>5.0999999999999996</v>
      </c>
      <c r="E16" s="96">
        <v>673</v>
      </c>
      <c r="F16" s="97">
        <f>ROUND(((+E16/E$7)*100),1)</f>
        <v>6.2</v>
      </c>
      <c r="G16" s="97">
        <f t="shared" si="0"/>
        <v>-35.512630014858836</v>
      </c>
      <c r="H16" s="99"/>
      <c r="I16" s="96">
        <v>434</v>
      </c>
      <c r="J16" s="97">
        <f>ROUND(((+I16/I$7)*100),1)</f>
        <v>5.0999999999999996</v>
      </c>
      <c r="K16" s="96">
        <v>673</v>
      </c>
      <c r="L16" s="97">
        <f>ROUND(((+K16/K$7)*100),1)</f>
        <v>6.2</v>
      </c>
      <c r="M16" s="97">
        <f t="shared" si="1"/>
        <v>-35.512630014858836</v>
      </c>
    </row>
    <row r="17" spans="1:13" s="296" customFormat="1" ht="13" customHeight="1" thickBot="1" x14ac:dyDescent="0.3">
      <c r="A17" s="223" t="s">
        <v>70</v>
      </c>
      <c r="B17" s="384"/>
      <c r="C17" s="149">
        <v>86.822000000000003</v>
      </c>
      <c r="D17" s="149"/>
      <c r="E17" s="149">
        <v>103</v>
      </c>
      <c r="F17" s="149"/>
      <c r="G17" s="225">
        <f t="shared" si="0"/>
        <v>-15.706796116504851</v>
      </c>
      <c r="H17" s="150"/>
      <c r="I17" s="149">
        <v>86.822000000000003</v>
      </c>
      <c r="J17" s="149"/>
      <c r="K17" s="149">
        <v>103</v>
      </c>
      <c r="L17" s="149"/>
      <c r="M17" s="225">
        <f t="shared" si="1"/>
        <v>-15.706796116504851</v>
      </c>
    </row>
    <row r="18" spans="1:13" ht="11.15" customHeight="1" x14ac:dyDescent="0.25">
      <c r="A18" s="297"/>
      <c r="B18" s="214"/>
      <c r="C18" s="298"/>
      <c r="D18" s="299"/>
      <c r="E18" s="298"/>
      <c r="F18" s="300"/>
      <c r="G18" s="227"/>
      <c r="H18" s="385"/>
      <c r="I18" s="134"/>
      <c r="J18" s="134"/>
      <c r="K18" s="295"/>
      <c r="L18" s="73"/>
      <c r="M18" s="73"/>
    </row>
    <row r="19" spans="1:13" ht="15" customHeight="1" x14ac:dyDescent="0.25">
      <c r="A19" s="137" t="s">
        <v>129</v>
      </c>
      <c r="B19" s="386"/>
      <c r="C19" s="351"/>
      <c r="D19" s="386"/>
      <c r="E19" s="431"/>
      <c r="F19" s="316"/>
      <c r="G19" s="316"/>
      <c r="H19" s="230"/>
      <c r="I19" s="72"/>
      <c r="J19" s="76"/>
      <c r="K19" s="230"/>
      <c r="L19" s="230"/>
      <c r="M19" s="230"/>
    </row>
    <row r="20" spans="1:13" ht="13" customHeight="1" x14ac:dyDescent="0.25">
      <c r="A20" s="387" t="s">
        <v>130</v>
      </c>
      <c r="B20" s="241"/>
      <c r="C20" s="304">
        <v>561</v>
      </c>
      <c r="D20" s="305"/>
      <c r="E20" s="304">
        <v>550</v>
      </c>
      <c r="F20" s="388"/>
      <c r="G20" s="97">
        <f t="shared" ref="G20" si="2">IF((((C20/E20)-1)*100)&gt;=200,"N.S.",(IF((((C20/E20)-1)*100)&lt;=-200,"N.S.",(((C20/E20)-1)*100))))</f>
        <v>2.0000000000000018</v>
      </c>
      <c r="H20" s="317"/>
      <c r="I20" s="304">
        <v>561</v>
      </c>
      <c r="J20" s="305"/>
      <c r="K20" s="304">
        <v>550</v>
      </c>
      <c r="L20" s="388"/>
      <c r="M20" s="97">
        <f t="shared" ref="M20" si="3">IF((((I20/K20)-1)*100)&gt;=200,"N.S.",(IF((((I20/K20)-1)*100)&lt;=-200,"N.S.",(((I20/K20)-1)*100))))</f>
        <v>2.0000000000000018</v>
      </c>
    </row>
    <row r="21" spans="1:13" ht="13" customHeight="1" x14ac:dyDescent="0.25">
      <c r="A21" s="151" t="s">
        <v>131</v>
      </c>
      <c r="B21" s="239"/>
      <c r="C21" s="28"/>
      <c r="D21" s="150"/>
      <c r="E21" s="28"/>
      <c r="F21" s="150"/>
      <c r="G21" s="389"/>
      <c r="H21" s="150"/>
      <c r="I21" s="28"/>
      <c r="J21" s="150"/>
      <c r="K21" s="28"/>
      <c r="L21" s="150"/>
      <c r="M21" s="99"/>
    </row>
    <row r="22" spans="1:13" ht="13" customHeight="1" x14ac:dyDescent="0.25">
      <c r="A22" s="311" t="s">
        <v>164</v>
      </c>
      <c r="B22" s="239"/>
      <c r="C22" s="304">
        <v>3</v>
      </c>
      <c r="D22" s="155"/>
      <c r="E22" s="304">
        <v>5</v>
      </c>
      <c r="F22" s="155"/>
      <c r="G22" s="220">
        <f>IFERROR(IF((((C22/E22)-1)*100)&gt;=200,"N.S.",(IF((((C22/E22)-1)*100)&lt;=-200,"N.S.",(((C22/E22)-1)*100)))),0)</f>
        <v>-40</v>
      </c>
      <c r="H22" s="150"/>
      <c r="I22" s="101"/>
      <c r="J22" s="150"/>
      <c r="K22" s="101"/>
      <c r="L22" s="150"/>
      <c r="M22" s="99"/>
    </row>
    <row r="23" spans="1:13" ht="12.75" customHeight="1" x14ac:dyDescent="0.25">
      <c r="A23" s="314" t="s">
        <v>119</v>
      </c>
      <c r="B23" s="239"/>
      <c r="C23" s="318">
        <v>3</v>
      </c>
      <c r="D23" s="150"/>
      <c r="E23" s="318">
        <v>5</v>
      </c>
      <c r="F23" s="308"/>
      <c r="G23" s="123">
        <f>IF((((C23/E23)-1)*100)&gt;=200,"N.S.",(IF((((C23/E23)-1)*100)&lt;=-200,"N.S.",(((C23/E23)-1)*100))))</f>
        <v>-40</v>
      </c>
      <c r="H23" s="150"/>
      <c r="I23" s="150"/>
      <c r="J23" s="150"/>
      <c r="K23" s="150"/>
      <c r="L23" s="150"/>
      <c r="M23" s="150"/>
    </row>
    <row r="24" spans="1:13" x14ac:dyDescent="0.25">
      <c r="A24" s="311" t="s">
        <v>120</v>
      </c>
      <c r="B24" s="239"/>
      <c r="C24" s="304">
        <v>11</v>
      </c>
      <c r="D24" s="155"/>
      <c r="E24" s="304">
        <v>10</v>
      </c>
      <c r="F24" s="155"/>
      <c r="G24" s="220">
        <f t="shared" ref="G24" si="4">IF((((C24/E24)-1)*100)&gt;=200,"N.S.",(IF((((C24/E24)-1)*100)&lt;=-200,"N.S.",(((C24/E24)-1)*100))))</f>
        <v>10.000000000000009</v>
      </c>
      <c r="H24" s="99"/>
      <c r="I24" s="391"/>
      <c r="J24" s="390"/>
      <c r="K24" s="391"/>
      <c r="L24" s="390"/>
      <c r="M24" s="317"/>
    </row>
    <row r="25" spans="1:13" ht="12" x14ac:dyDescent="0.25">
      <c r="A25" s="151"/>
      <c r="B25" s="239"/>
      <c r="C25" s="392"/>
      <c r="D25" s="393"/>
      <c r="E25" s="392"/>
      <c r="F25" s="316"/>
      <c r="G25" s="99"/>
      <c r="H25" s="99"/>
      <c r="I25" s="391"/>
      <c r="J25" s="394"/>
      <c r="K25" s="391"/>
      <c r="L25" s="394"/>
      <c r="M25" s="317"/>
    </row>
    <row r="26" spans="1:13" ht="13" customHeight="1" x14ac:dyDescent="0.25">
      <c r="A26" s="222" t="s">
        <v>132</v>
      </c>
      <c r="B26" s="239"/>
      <c r="C26" s="304">
        <v>471.37788020000011</v>
      </c>
      <c r="D26" s="155"/>
      <c r="E26" s="304">
        <v>621.39040503999991</v>
      </c>
      <c r="F26" s="395"/>
      <c r="G26" s="97">
        <f>IF((((C26/E26)-1)*100)&gt;=200,"N.S.",(IF((((C26/E26)-1)*100)&lt;=-200,"N.S.",(((C26/E26)-1)*100))))</f>
        <v>-24.141429224408974</v>
      </c>
      <c r="H26" s="99"/>
      <c r="I26" s="304">
        <v>471.37788020000011</v>
      </c>
      <c r="J26" s="155"/>
      <c r="K26" s="304">
        <v>621.39040503999991</v>
      </c>
      <c r="L26" s="395"/>
      <c r="M26" s="97">
        <f>IF((((I26/K26)-1)*100)&gt;=200,"N.S.",(IF((((I26/K26)-1)*100)&lt;=-200,"N.S.",(((I26/K26)-1)*100))))</f>
        <v>-24.141429224408974</v>
      </c>
    </row>
    <row r="27" spans="1:13" ht="13" customHeight="1" x14ac:dyDescent="0.25">
      <c r="A27" s="151"/>
      <c r="B27" s="239"/>
      <c r="C27" s="28"/>
      <c r="D27" s="316"/>
      <c r="E27" s="28"/>
      <c r="F27" s="316"/>
      <c r="G27" s="99"/>
      <c r="H27" s="99"/>
      <c r="I27" s="391"/>
      <c r="J27" s="394"/>
      <c r="K27" s="391"/>
      <c r="L27" s="394"/>
      <c r="M27" s="317"/>
    </row>
    <row r="28" spans="1:13" ht="13" customHeight="1" x14ac:dyDescent="0.25">
      <c r="A28" s="319" t="s">
        <v>133</v>
      </c>
      <c r="B28" s="241"/>
      <c r="C28" s="320"/>
      <c r="D28" s="316"/>
      <c r="E28" s="320"/>
      <c r="F28" s="316"/>
      <c r="G28" s="150"/>
      <c r="H28" s="150"/>
      <c r="I28" s="150"/>
      <c r="J28" s="316"/>
      <c r="K28" s="150"/>
      <c r="L28" s="316"/>
      <c r="M28" s="150"/>
    </row>
    <row r="29" spans="1:13" ht="13" customHeight="1" x14ac:dyDescent="0.25">
      <c r="A29" s="216" t="s">
        <v>122</v>
      </c>
      <c r="B29" s="241"/>
      <c r="C29" s="236">
        <v>5104.7642180181829</v>
      </c>
      <c r="D29" s="396"/>
      <c r="E29" s="236">
        <v>6576.1551239344499</v>
      </c>
      <c r="F29" s="395"/>
      <c r="G29" s="97">
        <f t="shared" ref="G29" si="5">IF((((C29/E29)-1)*100)&gt;=200,"N.S.",(IF((((C29/E29)-1)*100)&lt;=-200,"N.S.",(((C29/E29)-1)*100))))</f>
        <v>-22.37463803980263</v>
      </c>
      <c r="H29" s="99"/>
      <c r="I29" s="236">
        <v>5104.7642180181829</v>
      </c>
      <c r="J29" s="396"/>
      <c r="K29" s="236">
        <v>6576.1551239344499</v>
      </c>
      <c r="L29" s="395"/>
      <c r="M29" s="97">
        <f t="shared" ref="M29:M30" si="6">IF((((I29/K29)-1)*100)&gt;=200,"N.S.",(IF((((I29/K29)-1)*100)&lt;=-200,"N.S.",(((I29/K29)-1)*100))))</f>
        <v>-22.37463803980263</v>
      </c>
    </row>
    <row r="30" spans="1:13" ht="13" customHeight="1" x14ac:dyDescent="0.25">
      <c r="A30" s="397" t="s">
        <v>134</v>
      </c>
      <c r="C30" s="233">
        <v>283.67920667679203</v>
      </c>
      <c r="D30" s="393"/>
      <c r="E30" s="233">
        <v>377.08287934993916</v>
      </c>
      <c r="F30" s="316"/>
      <c r="G30" s="99">
        <f t="shared" ref="G30" si="7">IF((((C30/E30)-1)*100)&gt;=200,"N.S.",(IF((((C30/E30)-1)*100)&lt;=-200,"N.S.",(((C30/E30)-1)*100))))</f>
        <v>-24.770064563569584</v>
      </c>
      <c r="H30" s="73"/>
      <c r="I30" s="233">
        <v>283.67920667679203</v>
      </c>
      <c r="J30" s="393"/>
      <c r="K30" s="233">
        <v>377.08287934993916</v>
      </c>
      <c r="L30" s="316"/>
      <c r="M30" s="99">
        <f t="shared" si="6"/>
        <v>-24.770064563569584</v>
      </c>
    </row>
    <row r="31" spans="1:13" ht="13" customHeight="1" thickBot="1" x14ac:dyDescent="0.3">
      <c r="A31" s="398" t="s">
        <v>135</v>
      </c>
      <c r="B31" s="399"/>
      <c r="C31" s="322">
        <v>17.994848046209679</v>
      </c>
      <c r="D31" s="400"/>
      <c r="E31" s="322">
        <v>17.43954839655202</v>
      </c>
      <c r="F31" s="401"/>
      <c r="G31" s="131">
        <f>IF((((C31/E31)-1)*100)&gt;=200,"N.S.",(IF((((C31/E31)-1)*100)&lt;=-200,"N.S.",(((C31/E31)-1)*100))))</f>
        <v>3.1841400765139527</v>
      </c>
      <c r="H31" s="73"/>
      <c r="I31" s="322">
        <v>17.994848046209679</v>
      </c>
      <c r="J31" s="400"/>
      <c r="K31" s="322">
        <v>17.43954839655202</v>
      </c>
      <c r="L31" s="401"/>
      <c r="M31" s="131">
        <f>IF((((I31/K31)-1)*100)&gt;=200,"N.S.",(IF((((I31/K31)-1)*100)&lt;=-200,"N.S.",(((I31/K31)-1)*100))))</f>
        <v>3.1841400765139527</v>
      </c>
    </row>
    <row r="32" spans="1:13" ht="11.15" customHeight="1" x14ac:dyDescent="0.25">
      <c r="A32" s="402"/>
      <c r="B32" s="370"/>
      <c r="C32" s="403"/>
      <c r="D32" s="403"/>
      <c r="E32" s="403"/>
      <c r="F32" s="403"/>
      <c r="G32" s="403"/>
      <c r="H32" s="370"/>
      <c r="I32" s="403"/>
      <c r="J32" s="403"/>
      <c r="K32" s="403"/>
      <c r="L32" s="403"/>
      <c r="M32" s="403"/>
    </row>
    <row r="33" spans="1:13" ht="11.15" customHeight="1" x14ac:dyDescent="0.25">
      <c r="A33" s="564" t="s">
        <v>136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</row>
    <row r="34" spans="1:13" ht="11.15" customHeight="1" x14ac:dyDescent="0.25">
      <c r="A34" s="68"/>
      <c r="C34" s="68"/>
      <c r="D34" s="68"/>
      <c r="E34" s="68"/>
      <c r="F34" s="68"/>
      <c r="G34" s="68"/>
      <c r="H34" s="404"/>
      <c r="I34" s="405"/>
      <c r="J34" s="405"/>
      <c r="K34" s="405"/>
      <c r="L34" s="405"/>
      <c r="M34" s="405"/>
    </row>
  </sheetData>
  <mergeCells count="6">
    <mergeCell ref="A33:M33"/>
    <mergeCell ref="C5:G5"/>
    <mergeCell ref="I5:M5"/>
    <mergeCell ref="A1:M1"/>
    <mergeCell ref="A2:M2"/>
    <mergeCell ref="A3:M3"/>
  </mergeCells>
  <pageMargins left="0.19685039370078741" right="0.31496062992125984" top="0.78740157480314965" bottom="0.23622047244094491" header="0" footer="0"/>
  <pageSetup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E906-1910-4AD1-8961-5189DCD53ABC}">
  <sheetPr>
    <pageSetUpPr fitToPage="1"/>
  </sheetPr>
  <dimension ref="A1:M36"/>
  <sheetViews>
    <sheetView showGridLines="0" zoomScale="70" zoomScaleNormal="70" zoomScaleSheetLayoutView="130" workbookViewId="0">
      <selection sqref="A1:M35"/>
    </sheetView>
  </sheetViews>
  <sheetFormatPr defaultColWidth="9.81640625" defaultRowHeight="10.5" x14ac:dyDescent="0.25"/>
  <cols>
    <col min="1" max="1" width="42.7265625" style="47" customWidth="1"/>
    <col min="2" max="2" width="1.7265625" style="68" customWidth="1"/>
    <col min="3" max="4" width="7.7265625" style="375" customWidth="1"/>
    <col min="5" max="5" width="1.54296875" style="375" customWidth="1"/>
    <col min="6" max="8" width="7.7265625" style="375" customWidth="1"/>
    <col min="9" max="9" width="1.54296875" style="375" customWidth="1"/>
    <col min="10" max="12" width="7.7265625" style="375" customWidth="1"/>
    <col min="13" max="13" width="2.7265625" style="406" customWidth="1"/>
    <col min="14" max="16384" width="9.81640625" style="68"/>
  </cols>
  <sheetData>
    <row r="1" spans="1:13" ht="11.15" customHeight="1" x14ac:dyDescent="0.25">
      <c r="A1" s="540" t="s">
        <v>128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11.15" customHeight="1" x14ac:dyDescent="0.25">
      <c r="A2" s="541" t="s">
        <v>97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</row>
    <row r="3" spans="1:13" ht="11.15" customHeight="1" x14ac:dyDescent="0.25">
      <c r="A3" s="542" t="s">
        <v>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ht="11.15" customHeight="1" x14ac:dyDescent="0.25">
      <c r="A4" s="292"/>
      <c r="B4" s="208"/>
      <c r="C4" s="371"/>
      <c r="D4" s="371"/>
      <c r="E4" s="371"/>
      <c r="F4" s="371"/>
      <c r="G4" s="371"/>
      <c r="H4" s="371"/>
      <c r="I4" s="371"/>
      <c r="J4" s="372"/>
      <c r="K4" s="371"/>
      <c r="L4" s="371"/>
      <c r="M4" s="373"/>
    </row>
    <row r="5" spans="1:13" ht="15" customHeight="1" x14ac:dyDescent="0.25">
      <c r="A5" s="74"/>
      <c r="B5" s="209"/>
      <c r="C5" s="565" t="s">
        <v>183</v>
      </c>
      <c r="D5" s="565"/>
      <c r="E5" s="565"/>
      <c r="F5" s="565"/>
      <c r="G5" s="565"/>
      <c r="H5" s="565"/>
      <c r="I5" s="565"/>
      <c r="J5" s="565"/>
      <c r="K5" s="565"/>
      <c r="L5" s="565"/>
      <c r="M5" s="376"/>
    </row>
    <row r="6" spans="1:13" s="212" customFormat="1" ht="15" customHeight="1" x14ac:dyDescent="0.25">
      <c r="A6" s="294"/>
      <c r="B6" s="377"/>
      <c r="C6" s="211"/>
      <c r="D6" s="79"/>
      <c r="E6" s="79"/>
      <c r="F6" s="566" t="s">
        <v>185</v>
      </c>
      <c r="G6" s="566"/>
      <c r="H6" s="566"/>
      <c r="I6" s="79"/>
      <c r="J6" s="566" t="s">
        <v>186</v>
      </c>
      <c r="K6" s="566"/>
      <c r="L6" s="566"/>
      <c r="M6" s="79"/>
    </row>
    <row r="7" spans="1:13" s="212" customFormat="1" ht="15" customHeight="1" x14ac:dyDescent="0.25">
      <c r="A7" s="294"/>
      <c r="B7" s="377"/>
      <c r="C7" s="211">
        <v>2021</v>
      </c>
      <c r="D7" s="79" t="s">
        <v>42</v>
      </c>
      <c r="E7" s="79"/>
      <c r="F7" s="79">
        <v>2020</v>
      </c>
      <c r="G7" s="79" t="s">
        <v>42</v>
      </c>
      <c r="H7" s="79" t="s">
        <v>4</v>
      </c>
      <c r="I7" s="79"/>
      <c r="J7" s="211">
        <v>2020</v>
      </c>
      <c r="K7" s="79" t="s">
        <v>42</v>
      </c>
      <c r="L7" s="78" t="s">
        <v>4</v>
      </c>
      <c r="M7" s="79"/>
    </row>
    <row r="8" spans="1:13" ht="13" customHeight="1" x14ac:dyDescent="0.25">
      <c r="A8" s="153" t="s">
        <v>44</v>
      </c>
      <c r="B8" s="378"/>
      <c r="C8" s="83">
        <v>8534.5290000000005</v>
      </c>
      <c r="D8" s="84">
        <v>100</v>
      </c>
      <c r="E8" s="99"/>
      <c r="F8" s="83">
        <v>10857.892</v>
      </c>
      <c r="G8" s="84">
        <v>100</v>
      </c>
      <c r="H8" s="84">
        <v>-21.397919596179438</v>
      </c>
      <c r="I8" s="99"/>
      <c r="J8" s="83">
        <v>10857.892</v>
      </c>
      <c r="K8" s="84">
        <v>100</v>
      </c>
      <c r="L8" s="84">
        <v>-21.397919596179438</v>
      </c>
      <c r="M8" s="99"/>
    </row>
    <row r="9" spans="1:13" ht="13" customHeight="1" x14ac:dyDescent="0.25">
      <c r="A9" s="87" t="s">
        <v>45</v>
      </c>
      <c r="B9" s="378"/>
      <c r="C9" s="29">
        <v>7454.5290000000005</v>
      </c>
      <c r="D9" s="88">
        <v>87.3</v>
      </c>
      <c r="E9" s="118"/>
      <c r="F9" s="29">
        <v>9485.8919999999998</v>
      </c>
      <c r="G9" s="88">
        <v>87.4</v>
      </c>
      <c r="H9" s="88">
        <v>-21.414570184859784</v>
      </c>
      <c r="I9" s="118"/>
      <c r="J9" s="29">
        <v>9703.8919999999998</v>
      </c>
      <c r="K9" s="88">
        <v>89.4</v>
      </c>
      <c r="L9" s="88">
        <v>-23.180008598611767</v>
      </c>
      <c r="M9" s="73"/>
    </row>
    <row r="10" spans="1:13" ht="13" customHeight="1" x14ac:dyDescent="0.25">
      <c r="A10" s="89" t="s">
        <v>46</v>
      </c>
      <c r="B10" s="378"/>
      <c r="C10" s="90">
        <v>1080</v>
      </c>
      <c r="D10" s="91">
        <v>12.7</v>
      </c>
      <c r="E10" s="93"/>
      <c r="F10" s="90">
        <v>1372</v>
      </c>
      <c r="G10" s="91">
        <v>12.6</v>
      </c>
      <c r="H10" s="91">
        <v>-21.282798833819239</v>
      </c>
      <c r="I10" s="93"/>
      <c r="J10" s="90">
        <v>1154</v>
      </c>
      <c r="K10" s="91">
        <v>10.6</v>
      </c>
      <c r="L10" s="91">
        <v>-6.412478336221838</v>
      </c>
      <c r="M10" s="73"/>
    </row>
    <row r="11" spans="1:13" ht="13" customHeight="1" x14ac:dyDescent="0.25">
      <c r="A11" s="216" t="s">
        <v>47</v>
      </c>
      <c r="B11" s="379"/>
      <c r="C11" s="96">
        <v>63</v>
      </c>
      <c r="D11" s="97">
        <v>0.7</v>
      </c>
      <c r="E11" s="99"/>
      <c r="F11" s="96">
        <v>36</v>
      </c>
      <c r="G11" s="97">
        <v>0.3</v>
      </c>
      <c r="H11" s="97">
        <v>75</v>
      </c>
      <c r="I11" s="99"/>
      <c r="J11" s="96">
        <v>36</v>
      </c>
      <c r="K11" s="97">
        <v>0.3</v>
      </c>
      <c r="L11" s="97">
        <v>75</v>
      </c>
      <c r="M11" s="380"/>
    </row>
    <row r="12" spans="1:13" ht="13" customHeight="1" x14ac:dyDescent="0.25">
      <c r="A12" s="217" t="s">
        <v>48</v>
      </c>
      <c r="B12" s="379"/>
      <c r="C12" s="83">
        <v>817</v>
      </c>
      <c r="D12" s="84">
        <v>9.6999999999999993</v>
      </c>
      <c r="E12" s="99"/>
      <c r="F12" s="83">
        <v>893</v>
      </c>
      <c r="G12" s="84">
        <v>8.1999999999999993</v>
      </c>
      <c r="H12" s="84">
        <v>-8.5106382978723421</v>
      </c>
      <c r="I12" s="99"/>
      <c r="J12" s="83">
        <v>884</v>
      </c>
      <c r="K12" s="84">
        <v>8.0999999999999979</v>
      </c>
      <c r="L12" s="84">
        <v>-7.5791855203619862</v>
      </c>
      <c r="M12" s="73"/>
    </row>
    <row r="13" spans="1:13" ht="13" customHeight="1" x14ac:dyDescent="0.25">
      <c r="A13" s="87" t="s">
        <v>75</v>
      </c>
      <c r="B13" s="378"/>
      <c r="C13" s="29">
        <v>-8</v>
      </c>
      <c r="D13" s="88">
        <v>-0.1</v>
      </c>
      <c r="E13" s="118"/>
      <c r="F13" s="29">
        <v>0</v>
      </c>
      <c r="G13" s="88">
        <v>0</v>
      </c>
      <c r="H13" s="88">
        <v>0</v>
      </c>
      <c r="I13" s="118"/>
      <c r="J13" s="29">
        <v>0</v>
      </c>
      <c r="K13" s="88">
        <v>0</v>
      </c>
      <c r="L13" s="88">
        <v>0</v>
      </c>
      <c r="M13" s="73"/>
    </row>
    <row r="14" spans="1:13" s="104" customFormat="1" ht="13" customHeight="1" x14ac:dyDescent="0.25">
      <c r="A14" s="102" t="s">
        <v>99</v>
      </c>
      <c r="B14" s="381"/>
      <c r="C14" s="215">
        <v>208</v>
      </c>
      <c r="D14" s="91">
        <v>2.4</v>
      </c>
      <c r="E14" s="93"/>
      <c r="F14" s="215">
        <v>443</v>
      </c>
      <c r="G14" s="91">
        <v>4.0999999999999996</v>
      </c>
      <c r="H14" s="91">
        <v>-53.04740406320542</v>
      </c>
      <c r="I14" s="93"/>
      <c r="J14" s="215">
        <v>234</v>
      </c>
      <c r="K14" s="91">
        <v>2.2000000000000002</v>
      </c>
      <c r="L14" s="91">
        <v>-11.111111111111116</v>
      </c>
      <c r="M14" s="99"/>
    </row>
    <row r="15" spans="1:13" ht="13" customHeight="1" x14ac:dyDescent="0.25">
      <c r="A15" s="222" t="s">
        <v>67</v>
      </c>
      <c r="B15" s="382"/>
      <c r="C15" s="96">
        <v>229</v>
      </c>
      <c r="D15" s="97">
        <v>2.7</v>
      </c>
      <c r="E15" s="99"/>
      <c r="F15" s="96">
        <v>223</v>
      </c>
      <c r="G15" s="97">
        <v>2.1</v>
      </c>
      <c r="H15" s="97">
        <v>2.6905829596412634</v>
      </c>
      <c r="I15" s="99"/>
      <c r="J15" s="96">
        <v>223</v>
      </c>
      <c r="K15" s="97">
        <v>2.1</v>
      </c>
      <c r="L15" s="97">
        <v>2.6905829596412634</v>
      </c>
      <c r="M15" s="383"/>
    </row>
    <row r="16" spans="1:13" ht="13" customHeight="1" x14ac:dyDescent="0.25">
      <c r="A16" s="128" t="s">
        <v>68</v>
      </c>
      <c r="B16" s="378"/>
      <c r="C16" s="533">
        <v>-3</v>
      </c>
      <c r="D16" s="116">
        <v>0</v>
      </c>
      <c r="E16" s="118"/>
      <c r="F16" s="533">
        <v>7</v>
      </c>
      <c r="G16" s="116">
        <v>0</v>
      </c>
      <c r="H16" s="116">
        <v>-142.85714285714286</v>
      </c>
      <c r="I16" s="118"/>
      <c r="J16" s="533">
        <v>7</v>
      </c>
      <c r="K16" s="116">
        <v>0</v>
      </c>
      <c r="L16" s="116">
        <v>-142.85714285714286</v>
      </c>
      <c r="M16" s="73"/>
    </row>
    <row r="17" spans="1:13" ht="13" customHeight="1" x14ac:dyDescent="0.25">
      <c r="A17" s="100" t="s">
        <v>187</v>
      </c>
      <c r="B17" s="378"/>
      <c r="C17" s="96">
        <v>434</v>
      </c>
      <c r="D17" s="97">
        <v>5.0999999999999996</v>
      </c>
      <c r="E17" s="99"/>
      <c r="F17" s="96">
        <v>673</v>
      </c>
      <c r="G17" s="97">
        <v>6.2</v>
      </c>
      <c r="H17" s="97">
        <v>-35.512630014858836</v>
      </c>
      <c r="I17" s="99"/>
      <c r="J17" s="96">
        <v>464</v>
      </c>
      <c r="K17" s="97">
        <v>4.3</v>
      </c>
      <c r="L17" s="97">
        <v>-6.4655172413793149</v>
      </c>
      <c r="M17" s="99"/>
    </row>
    <row r="18" spans="1:13" s="296" customFormat="1" ht="13" customHeight="1" thickBot="1" x14ac:dyDescent="0.3">
      <c r="A18" s="223" t="s">
        <v>70</v>
      </c>
      <c r="B18" s="384"/>
      <c r="C18" s="497">
        <v>86.822000000000003</v>
      </c>
      <c r="D18" s="534"/>
      <c r="E18" s="534"/>
      <c r="F18" s="497">
        <v>103</v>
      </c>
      <c r="G18" s="535"/>
      <c r="H18" s="225">
        <v>-15.706796116504851</v>
      </c>
      <c r="I18" s="535"/>
      <c r="J18" s="149">
        <v>103</v>
      </c>
      <c r="K18" s="536"/>
      <c r="L18" s="225">
        <v>-15.706796116504851</v>
      </c>
      <c r="M18" s="150"/>
    </row>
    <row r="19" spans="1:13" ht="11.15" customHeight="1" x14ac:dyDescent="0.25">
      <c r="A19" s="297"/>
      <c r="B19" s="214"/>
      <c r="C19" s="298"/>
      <c r="D19" s="299"/>
      <c r="E19" s="299"/>
      <c r="F19" s="299"/>
      <c r="G19" s="299"/>
      <c r="H19" s="299"/>
      <c r="I19" s="299"/>
      <c r="J19" s="298"/>
      <c r="K19" s="300"/>
      <c r="L19" s="227"/>
      <c r="M19" s="385"/>
    </row>
    <row r="20" spans="1:13" ht="15" customHeight="1" x14ac:dyDescent="0.25">
      <c r="A20" s="137" t="s">
        <v>129</v>
      </c>
      <c r="B20" s="386"/>
      <c r="C20" s="351"/>
      <c r="D20" s="386"/>
      <c r="E20" s="386"/>
      <c r="F20" s="386"/>
      <c r="G20" s="386"/>
      <c r="H20" s="386"/>
      <c r="I20" s="386"/>
      <c r="J20" s="431"/>
      <c r="K20" s="316"/>
      <c r="L20" s="316"/>
      <c r="M20" s="230"/>
    </row>
    <row r="21" spans="1:13" ht="13" customHeight="1" x14ac:dyDescent="0.25">
      <c r="A21" s="387" t="s">
        <v>130</v>
      </c>
      <c r="B21" s="241"/>
      <c r="C21" s="304">
        <v>561</v>
      </c>
      <c r="D21" s="155"/>
      <c r="E21" s="155"/>
      <c r="F21" s="304">
        <v>550</v>
      </c>
      <c r="G21" s="155"/>
      <c r="H21" s="220">
        <v>2.0000000000000018</v>
      </c>
      <c r="I21" s="431"/>
      <c r="J21" s="68"/>
      <c r="K21" s="68"/>
      <c r="L21" s="68"/>
      <c r="M21" s="317"/>
    </row>
    <row r="22" spans="1:13" ht="13" customHeight="1" x14ac:dyDescent="0.25">
      <c r="A22" s="151" t="s">
        <v>131</v>
      </c>
      <c r="B22" s="239"/>
      <c r="C22" s="28"/>
      <c r="D22" s="150"/>
      <c r="E22" s="150"/>
      <c r="F22" s="28"/>
      <c r="G22" s="150"/>
      <c r="H22" s="389"/>
      <c r="I22" s="431"/>
      <c r="J22" s="68"/>
      <c r="K22" s="68"/>
      <c r="L22" s="68"/>
      <c r="M22" s="150"/>
    </row>
    <row r="23" spans="1:13" x14ac:dyDescent="0.25">
      <c r="A23" s="311" t="s">
        <v>188</v>
      </c>
      <c r="B23" s="239"/>
      <c r="C23" s="304">
        <v>3</v>
      </c>
      <c r="D23" s="155"/>
      <c r="E23" s="155"/>
      <c r="F23" s="304">
        <v>5</v>
      </c>
      <c r="G23" s="155"/>
      <c r="H23" s="220">
        <v>-40</v>
      </c>
      <c r="I23" s="431"/>
      <c r="J23" s="68"/>
      <c r="K23" s="68"/>
      <c r="L23" s="68"/>
      <c r="M23" s="150"/>
    </row>
    <row r="24" spans="1:13" x14ac:dyDescent="0.25">
      <c r="A24" s="314" t="s">
        <v>119</v>
      </c>
      <c r="B24" s="239"/>
      <c r="C24" s="318">
        <v>3</v>
      </c>
      <c r="D24" s="150"/>
      <c r="E24" s="150"/>
      <c r="F24" s="318">
        <v>5</v>
      </c>
      <c r="G24" s="308"/>
      <c r="H24" s="123">
        <v>-40</v>
      </c>
      <c r="I24" s="431"/>
      <c r="J24" s="68"/>
      <c r="K24" s="68"/>
      <c r="L24" s="68"/>
      <c r="M24" s="150"/>
    </row>
    <row r="25" spans="1:13" x14ac:dyDescent="0.25">
      <c r="A25" s="311" t="s">
        <v>120</v>
      </c>
      <c r="B25" s="239"/>
      <c r="C25" s="304">
        <v>11</v>
      </c>
      <c r="D25" s="155"/>
      <c r="E25" s="155"/>
      <c r="F25" s="304">
        <v>10</v>
      </c>
      <c r="G25" s="155"/>
      <c r="H25" s="220">
        <v>10.000000000000009</v>
      </c>
      <c r="I25" s="431"/>
      <c r="J25" s="68"/>
      <c r="K25" s="68"/>
      <c r="L25" s="68"/>
      <c r="M25" s="99"/>
    </row>
    <row r="26" spans="1:13" ht="13" customHeight="1" x14ac:dyDescent="0.25">
      <c r="A26" s="151"/>
      <c r="B26" s="239"/>
      <c r="C26" s="392"/>
      <c r="D26" s="393"/>
      <c r="E26" s="393"/>
      <c r="F26" s="392"/>
      <c r="G26" s="316"/>
      <c r="H26" s="99"/>
      <c r="I26" s="431"/>
      <c r="J26" s="68"/>
      <c r="K26" s="68"/>
      <c r="L26" s="68"/>
      <c r="M26" s="99"/>
    </row>
    <row r="27" spans="1:13" ht="13" customHeight="1" x14ac:dyDescent="0.25">
      <c r="A27" s="222" t="s">
        <v>132</v>
      </c>
      <c r="B27" s="239"/>
      <c r="C27" s="304">
        <v>471.37788020000011</v>
      </c>
      <c r="D27" s="155"/>
      <c r="E27" s="155"/>
      <c r="F27" s="304">
        <v>621.39040503999991</v>
      </c>
      <c r="G27" s="395"/>
      <c r="H27" s="97">
        <v>-24.141429224408974</v>
      </c>
      <c r="I27" s="431"/>
      <c r="J27" s="68"/>
      <c r="K27" s="68"/>
      <c r="L27" s="68"/>
      <c r="M27" s="99"/>
    </row>
    <row r="28" spans="1:13" ht="13" customHeight="1" x14ac:dyDescent="0.25">
      <c r="A28" s="151"/>
      <c r="B28" s="239"/>
      <c r="C28" s="28"/>
      <c r="D28" s="316"/>
      <c r="E28" s="316"/>
      <c r="F28" s="28"/>
      <c r="G28" s="316"/>
      <c r="H28" s="99"/>
      <c r="I28" s="431"/>
      <c r="J28" s="68"/>
      <c r="K28" s="68"/>
      <c r="L28" s="68"/>
      <c r="M28" s="99"/>
    </row>
    <row r="29" spans="1:13" ht="13" customHeight="1" x14ac:dyDescent="0.25">
      <c r="A29" s="319" t="s">
        <v>133</v>
      </c>
      <c r="B29" s="241"/>
      <c r="C29" s="320"/>
      <c r="D29" s="316"/>
      <c r="E29" s="316"/>
      <c r="F29" s="320"/>
      <c r="G29" s="316"/>
      <c r="H29" s="150"/>
      <c r="I29" s="316"/>
      <c r="J29" s="68"/>
      <c r="K29" s="68"/>
      <c r="L29" s="68"/>
      <c r="M29" s="150"/>
    </row>
    <row r="30" spans="1:13" ht="13" customHeight="1" x14ac:dyDescent="0.25">
      <c r="A30" s="94" t="s">
        <v>122</v>
      </c>
      <c r="B30" s="241"/>
      <c r="C30" s="236">
        <v>5104.7642180181829</v>
      </c>
      <c r="D30" s="396"/>
      <c r="E30" s="396"/>
      <c r="F30" s="236">
        <v>6576.1551239344499</v>
      </c>
      <c r="G30" s="395"/>
      <c r="H30" s="97">
        <v>-22.37463803980263</v>
      </c>
      <c r="I30" s="316"/>
      <c r="J30" s="68"/>
      <c r="K30" s="68"/>
      <c r="L30" s="68"/>
      <c r="M30" s="99"/>
    </row>
    <row r="31" spans="1:13" ht="13" customHeight="1" x14ac:dyDescent="0.25">
      <c r="A31" s="314" t="s">
        <v>134</v>
      </c>
      <c r="C31" s="233">
        <v>283.67920667679203</v>
      </c>
      <c r="D31" s="393"/>
      <c r="E31" s="393"/>
      <c r="F31" s="233">
        <v>377.08287934993916</v>
      </c>
      <c r="G31" s="316"/>
      <c r="H31" s="99">
        <v>-24.770064563569584</v>
      </c>
      <c r="I31" s="316"/>
      <c r="J31" s="68"/>
      <c r="K31" s="68"/>
      <c r="L31" s="68"/>
      <c r="M31" s="73"/>
    </row>
    <row r="32" spans="1:13" ht="13" customHeight="1" thickBot="1" x14ac:dyDescent="0.3">
      <c r="A32" s="321" t="s">
        <v>135</v>
      </c>
      <c r="B32" s="399"/>
      <c r="C32" s="322">
        <v>17.994848046209679</v>
      </c>
      <c r="D32" s="400"/>
      <c r="E32" s="400"/>
      <c r="F32" s="322">
        <v>17.43954839655202</v>
      </c>
      <c r="G32" s="401"/>
      <c r="H32" s="131">
        <v>3.1841400765139527</v>
      </c>
      <c r="I32" s="316"/>
      <c r="J32" s="68"/>
      <c r="K32" s="68"/>
      <c r="L32" s="68"/>
      <c r="M32" s="73"/>
    </row>
    <row r="33" spans="1:13" ht="11.15" customHeight="1" x14ac:dyDescent="0.25">
      <c r="A33" s="402"/>
      <c r="B33" s="370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70"/>
    </row>
    <row r="34" spans="1:13" ht="11.15" customHeight="1" x14ac:dyDescent="0.25">
      <c r="A34" s="567" t="s">
        <v>194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32"/>
    </row>
    <row r="35" spans="1:13" ht="11.15" customHeight="1" x14ac:dyDescent="0.25">
      <c r="A35" s="564" t="s">
        <v>136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404"/>
    </row>
    <row r="36" spans="1:13" ht="11.15" customHeight="1" x14ac:dyDescent="0.25">
      <c r="A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404"/>
    </row>
  </sheetData>
  <mergeCells count="8">
    <mergeCell ref="A35:L35"/>
    <mergeCell ref="A1:M1"/>
    <mergeCell ref="A2:M2"/>
    <mergeCell ref="A3:M3"/>
    <mergeCell ref="C5:L5"/>
    <mergeCell ref="F6:H6"/>
    <mergeCell ref="J6:L6"/>
    <mergeCell ref="A34:L34"/>
  </mergeCells>
  <pageMargins left="0.19685039370078741" right="0.31496062992125984" top="0.78740157480314965" bottom="0.23622047244094491" header="0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 Consolidado Balance</vt:lpstr>
      <vt:lpstr>Q Ajustes</vt:lpstr>
      <vt:lpstr>YTD Ajustes</vt:lpstr>
      <vt:lpstr>Orgánico</vt:lpstr>
      <vt:lpstr>Consolidado Resultados</vt:lpstr>
      <vt:lpstr>FEMSA Comercio - Div Proximidad</vt:lpstr>
      <vt:lpstr>FEMSA Comercio - Division Salud</vt:lpstr>
      <vt:lpstr>FEMCO Combustibles</vt:lpstr>
      <vt:lpstr>FEMSA Comercio - Div. Combust.</vt:lpstr>
      <vt:lpstr>Logística &amp; Distribución</vt:lpstr>
      <vt:lpstr>Coca-Cola FEMSA</vt:lpstr>
      <vt:lpstr>Otros indicadores</vt:lpstr>
      <vt:lpstr>' Consolidado Balance'!Print_Area</vt:lpstr>
      <vt:lpstr>'Coca-Cola FEMSA'!Print_Area</vt:lpstr>
      <vt:lpstr>'Consolidado Resultados'!Print_Area</vt:lpstr>
      <vt:lpstr>'FEMCO Combustibles'!Print_Area</vt:lpstr>
      <vt:lpstr>'FEMSA Comercio - Div Proximidad'!Print_Area</vt:lpstr>
      <vt:lpstr>'FEMSA Comercio - Div. Combust.'!Print_Area</vt:lpstr>
      <vt:lpstr>'FEMSA Comercio - Division Salud'!Print_Area</vt:lpstr>
      <vt:lpstr>'Logística &amp; Distribución'!Print_Area</vt:lpstr>
      <vt:lpstr>Orgánico!Print_Area</vt:lpstr>
      <vt:lpstr>'Otros indicadores'!Print_Area</vt:lpstr>
      <vt:lpstr>'Q Ajustes'!Print_Area</vt:lpstr>
      <vt:lpstr>'YTD Ajustes'!Print_Area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Montes Ivonne</dc:creator>
  <cp:lastModifiedBy>Gonzalez Gutierrez Marcelo</cp:lastModifiedBy>
  <cp:lastPrinted>2019-02-25T22:28:48Z</cp:lastPrinted>
  <dcterms:created xsi:type="dcterms:W3CDTF">2018-07-21T01:46:58Z</dcterms:created>
  <dcterms:modified xsi:type="dcterms:W3CDTF">2021-04-29T02:13:57Z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