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drawings/drawing2.xml" ContentType="application/vnd.openxmlformats-officedocument.drawing+xml"/>
  <Override PartName="/xl/customProperty2.bin" ContentType="application/vnd.openxmlformats-officedocument.spreadsheetml.customProperty"/>
  <Override PartName="/xl/drawings/drawing3.xml" ContentType="application/vnd.openxmlformats-officedocument.drawing+xml"/>
  <Override PartName="/xl/embeddings/oleObject1.bin" ContentType="application/vnd.openxmlformats-officedocument.oleObject"/>
  <Override PartName="/xl/drawings/drawing4.xml" ContentType="application/vnd.openxmlformats-officedocument.drawing+xml"/>
  <Override PartName="/xl/embeddings/oleObject2.bin" ContentType="application/vnd.openxmlformats-officedocument.oleObject"/>
  <Override PartName="/xl/drawings/drawing5.xml" ContentType="application/vnd.openxmlformats-officedocument.drawing+xml"/>
  <Override PartName="/xl/embeddings/oleObject3.bin" ContentType="application/vnd.openxmlformats-officedocument.oleObject"/>
  <Override PartName="/xl/drawings/drawing6.xml" ContentType="application/vnd.openxmlformats-officedocument.drawing+xml"/>
  <Override PartName="/xl/customProperty3.bin" ContentType="application/vnd.openxmlformats-officedocument.spreadsheetml.customProperty"/>
  <Override PartName="/xl/drawings/drawing7.xml" ContentType="application/vnd.openxmlformats-officedocument.drawing+xml"/>
  <Override PartName="/xl/drawings/drawing8.xml" ContentType="application/vnd.openxmlformats-officedocument.drawing+xml"/>
  <Override PartName="/xl/customProperty4.bin" ContentType="application/vnd.openxmlformats-officedocument.spreadsheetml.customProperty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ustomProperty5.bin" ContentType="application/vnd.openxmlformats-officedocument.spreadsheetml.customProperty"/>
  <Override PartName="/xl/drawings/drawing13.xml" ContentType="application/vnd.openxmlformats-officedocument.drawing+xml"/>
  <Override PartName="/xl/embeddings/oleObject4.bin" ContentType="application/vnd.openxmlformats-officedocument.oleObject"/>
  <Override PartName="/xl/drawings/drawing14.xml" ContentType="application/vnd.openxmlformats-officedocument.drawing+xml"/>
  <Override PartName="/xl/embeddings/oleObject5.bin" ContentType="application/vnd.openxmlformats-officedocument.oleObject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Z:\Trimestres FEMSA\2019\Julio\Documentos Finales\"/>
    </mc:Choice>
  </mc:AlternateContent>
  <xr:revisionPtr revIDLastSave="0" documentId="13_ncr:1_{9FC7D929-6097-4DEA-8625-ADBCCF5D2D84}" xr6:coauthVersionLast="41" xr6:coauthVersionMax="41" xr10:uidLastSave="{00000000-0000-0000-0000-000000000000}"/>
  <bookViews>
    <workbookView xWindow="-110" yWindow="-110" windowWidth="19420" windowHeight="10420" tabRatio="939" activeTab="1" xr2:uid="{00000000-000D-0000-FFFF-FFFF00000000}"/>
  </bookViews>
  <sheets>
    <sheet name="Consolidado Resultados " sheetId="14" r:id="rId1"/>
    <sheet name="Consolidado Resultados YTD" sheetId="18" r:id="rId2"/>
    <sheet name=" Consolidado Balance" sheetId="17" r:id="rId3"/>
    <sheet name="Q Ajustes" sheetId="13" state="hidden" r:id="rId4"/>
    <sheet name="YTD Ajustes" sheetId="3" state="hidden" r:id="rId5"/>
    <sheet name="Orgánico" sheetId="4" state="hidden" r:id="rId6"/>
    <sheet name="FEMSA Comercio-Div Proximidad" sheetId="16" r:id="rId7"/>
    <sheet name="FEMSA Comercio-Div Prox. YTD" sheetId="20" r:id="rId8"/>
    <sheet name="FEMSA Comercio-Div Salud" sheetId="11" r:id="rId9"/>
    <sheet name="FEMSA Comercio-Div Salud YTD" sheetId="21" r:id="rId10"/>
    <sheet name="FEMSA Comercio-Div Combustibles" sheetId="12" r:id="rId11"/>
    <sheet name="FEMSA Comercio-Combustibles YTD" sheetId="22" r:id="rId12"/>
    <sheet name="Coca-Cola FEMSA Q" sheetId="5" r:id="rId13"/>
    <sheet name="Coca-Cola FEMSA YTD" sheetId="19" r:id="rId14"/>
    <sheet name="Otros indicadores" sheetId="8" r:id="rId15"/>
  </sheets>
  <definedNames>
    <definedName name="ebitdaprom" localSheetId="12">#REF!,#REF!,#REF!,#REF!,#REF!,#REF!</definedName>
    <definedName name="ebitdaprom" localSheetId="13">#REF!,#REF!,#REF!,#REF!,#REF!,#REF!</definedName>
    <definedName name="ebitdaprom" localSheetId="11">#REF!,#REF!,#REF!,#REF!,#REF!,#REF!</definedName>
    <definedName name="ebitdaprom" localSheetId="10">#REF!,#REF!,#REF!,#REF!,#REF!,#REF!</definedName>
    <definedName name="ebitdaprom" localSheetId="7">#REF!,#REF!,#REF!,#REF!,#REF!,#REF!</definedName>
    <definedName name="ebitdaprom" localSheetId="6">#REF!,#REF!,#REF!,#REF!,#REF!,#REF!</definedName>
    <definedName name="ebitdaprom" localSheetId="8">#REF!,#REF!,#REF!,#REF!,#REF!,#REF!</definedName>
    <definedName name="ebitdaprom" localSheetId="9">#REF!,#REF!,#REF!,#REF!,#REF!,#REF!</definedName>
    <definedName name="ebitdaprom" localSheetId="5">#REF!,#REF!,#REF!,#REF!,#REF!,#REF!</definedName>
    <definedName name="ebitdaprom" localSheetId="14">#REF!,#REF!,#REF!,#REF!,#REF!,#REF!</definedName>
    <definedName name="ebitdaprom" localSheetId="4">#REF!,#REF!,#REF!,#REF!,#REF!,#REF!</definedName>
    <definedName name="_xlnm.Print_Area" localSheetId="2">' Consolidado Balance'!$A$1:$H$55</definedName>
    <definedName name="_xlnm.Print_Area" localSheetId="12">'Coca-Cola FEMSA Q'!$A$1:$O$29</definedName>
    <definedName name="_xlnm.Print_Area" localSheetId="13">'Coca-Cola FEMSA YTD'!$A$1:$O$29</definedName>
    <definedName name="_xlnm.Print_Area" localSheetId="0">'Consolidado Resultados '!$A$1:$O$43</definedName>
    <definedName name="_xlnm.Print_Area" localSheetId="1">'Consolidado Resultados YTD'!$A$1:$O$43</definedName>
    <definedName name="_xlnm.Print_Area" localSheetId="11">'FEMSA Comercio-Combustibles YTD'!$A$1:$M$35</definedName>
    <definedName name="_xlnm.Print_Area" localSheetId="10">'FEMSA Comercio-Div Combustibles'!$A$1:$M$35</definedName>
    <definedName name="_xlnm.Print_Area" localSheetId="7">'FEMSA Comercio-Div Prox. YTD'!$A$1:$O$35</definedName>
    <definedName name="_xlnm.Print_Area" localSheetId="6">'FEMSA Comercio-Div Proximidad'!$A$1:$O$35</definedName>
    <definedName name="_xlnm.Print_Area" localSheetId="8">'FEMSA Comercio-Div Salud'!$A$1:$O$32</definedName>
    <definedName name="_xlnm.Print_Area" localSheetId="9">'FEMSA Comercio-Div Salud YTD'!$A$1:$O$32</definedName>
    <definedName name="_xlnm.Print_Area" localSheetId="5">Orgánico!$A$1:$O$41</definedName>
    <definedName name="_xlnm.Print_Area" localSheetId="14">'Otros indicadores'!$A$1:$J$16</definedName>
    <definedName name="_xlnm.Print_Area" localSheetId="3">'Q Ajustes'!$A$1:$G$59</definedName>
    <definedName name="_xlnm.Print_Area" localSheetId="4">'YTD Ajustes'!$A$1:$H$59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7" i="4" l="1"/>
  <c r="J18" i="4" s="1"/>
  <c r="J20" i="4"/>
  <c r="J21" i="4" s="1"/>
  <c r="J14" i="4"/>
  <c r="J15" i="4" s="1"/>
  <c r="C17" i="4" l="1"/>
  <c r="C18" i="4" s="1"/>
  <c r="C20" i="4"/>
  <c r="C21" i="4" s="1"/>
  <c r="C14" i="4"/>
  <c r="C15" i="4" s="1"/>
  <c r="J29" i="4" l="1"/>
  <c r="J26" i="4"/>
  <c r="J27" i="4" s="1"/>
  <c r="J23" i="4"/>
  <c r="J30" i="4" l="1"/>
  <c r="J24" i="4"/>
  <c r="M12" i="4"/>
  <c r="M9" i="4"/>
  <c r="M6" i="4"/>
  <c r="L11" i="4"/>
  <c r="L8" i="4"/>
  <c r="L5" i="4"/>
  <c r="F12" i="4"/>
  <c r="F6" i="4"/>
  <c r="E11" i="4"/>
  <c r="E8" i="4" l="1"/>
  <c r="E9" i="4" s="1"/>
  <c r="F9" i="4"/>
  <c r="E5" i="4"/>
  <c r="L12" i="4"/>
  <c r="E12" i="4"/>
  <c r="L6" i="4"/>
  <c r="L9" i="4"/>
  <c r="M27" i="4"/>
  <c r="M24" i="4"/>
  <c r="O24" i="4" s="1"/>
  <c r="L29" i="4"/>
  <c r="E6" i="4" l="1"/>
  <c r="L26" i="4"/>
  <c r="L27" i="4" s="1"/>
  <c r="L30" i="4"/>
  <c r="N30" i="4" s="1"/>
  <c r="N29" i="4"/>
  <c r="L23" i="4"/>
  <c r="N26" i="4" l="1"/>
  <c r="L24" i="4"/>
  <c r="N24" i="4" s="1"/>
  <c r="N23" i="4"/>
  <c r="L38" i="4" l="1"/>
  <c r="L39" i="4" s="1"/>
  <c r="L35" i="4"/>
  <c r="L36" i="4" s="1"/>
  <c r="L32" i="4"/>
  <c r="L33" i="4" s="1"/>
  <c r="D52" i="3" l="1"/>
  <c r="E52" i="3"/>
  <c r="C52" i="3"/>
  <c r="E29" i="4" l="1"/>
  <c r="E30" i="4" s="1"/>
  <c r="E26" i="4"/>
  <c r="E27" i="4" l="1"/>
  <c r="F27" i="4"/>
  <c r="F24" i="4"/>
  <c r="F33" i="4" l="1"/>
  <c r="E38" i="4" l="1"/>
  <c r="E39" i="4" s="1"/>
  <c r="E32" i="4" l="1"/>
  <c r="E33" i="4" s="1"/>
  <c r="E35" i="4"/>
  <c r="E36" i="4" s="1"/>
  <c r="E52" i="13" l="1"/>
  <c r="C52" i="13"/>
  <c r="E23" i="4" l="1"/>
  <c r="E24" i="4" s="1"/>
  <c r="E30" i="13" l="1"/>
  <c r="E58" i="13"/>
  <c r="E58" i="3"/>
  <c r="D54" i="3"/>
  <c r="D56" i="3" s="1"/>
  <c r="E30" i="3" l="1"/>
  <c r="D11" i="3" l="1"/>
  <c r="C1" i="4" l="1"/>
  <c r="D54" i="13" l="1"/>
  <c r="D56" i="13" s="1"/>
  <c r="D25" i="3" l="1"/>
  <c r="D21" i="3"/>
  <c r="D16" i="3"/>
  <c r="D17" i="3" l="1"/>
  <c r="D26" i="3" l="1"/>
  <c r="D29" i="3" l="1"/>
  <c r="D32" i="3" l="1"/>
  <c r="D31" i="3"/>
  <c r="E33" i="3" l="1"/>
  <c r="E22" i="3"/>
  <c r="E28" i="3"/>
  <c r="E24" i="3"/>
  <c r="E23" i="3"/>
  <c r="E13" i="3"/>
  <c r="E55" i="3"/>
  <c r="E10" i="3"/>
  <c r="E12" i="3"/>
  <c r="E20" i="3"/>
  <c r="E14" i="3"/>
  <c r="E57" i="3" l="1"/>
  <c r="E15" i="3"/>
  <c r="C16" i="3"/>
  <c r="E16" i="3" s="1"/>
  <c r="F28" i="3"/>
  <c r="E9" i="3"/>
  <c r="C11" i="3"/>
  <c r="E18" i="3"/>
  <c r="E19" i="3"/>
  <c r="C21" i="3"/>
  <c r="E27" i="3"/>
  <c r="J32" i="4" l="1"/>
  <c r="N32" i="4" s="1"/>
  <c r="J38" i="4"/>
  <c r="J39" i="4" s="1"/>
  <c r="E11" i="3"/>
  <c r="C17" i="3"/>
  <c r="E21" i="3"/>
  <c r="C25" i="3"/>
  <c r="E25" i="3" s="1"/>
  <c r="F18" i="3"/>
  <c r="N38" i="4" l="1"/>
  <c r="N39" i="4"/>
  <c r="E17" i="3"/>
  <c r="C54" i="3"/>
  <c r="C26" i="3"/>
  <c r="J35" i="4" l="1"/>
  <c r="J36" i="4" s="1"/>
  <c r="E54" i="3"/>
  <c r="C56" i="3"/>
  <c r="E56" i="3" s="1"/>
  <c r="E26" i="3"/>
  <c r="C29" i="3"/>
  <c r="C34" i="3"/>
  <c r="N35" i="4" l="1"/>
  <c r="N36" i="4"/>
  <c r="F26" i="3"/>
  <c r="E29" i="3"/>
  <c r="C31" i="3"/>
  <c r="C32" i="3" s="1"/>
  <c r="E32" i="3" s="1"/>
  <c r="E31" i="3" l="1"/>
  <c r="C23" i="4" l="1"/>
  <c r="C24" i="4" s="1"/>
  <c r="H24" i="4" s="1"/>
  <c r="C29" i="4"/>
  <c r="C26" i="4"/>
  <c r="O27" i="4" l="1"/>
  <c r="N27" i="4"/>
  <c r="C30" i="4"/>
  <c r="C27" i="4"/>
  <c r="H27" i="4" l="1"/>
  <c r="G27" i="4" l="1"/>
  <c r="G26" i="4"/>
  <c r="G24" i="4"/>
  <c r="G23" i="4"/>
  <c r="G30" i="4" l="1"/>
  <c r="G29" i="4"/>
  <c r="E9" i="13" l="1"/>
  <c r="C32" i="4" l="1"/>
  <c r="G32" i="4" l="1"/>
  <c r="E12" i="13" l="1"/>
  <c r="E20" i="13"/>
  <c r="E14" i="13"/>
  <c r="E22" i="13"/>
  <c r="E28" i="13"/>
  <c r="E23" i="13"/>
  <c r="E13" i="13"/>
  <c r="E24" i="13"/>
  <c r="E33" i="13"/>
  <c r="E55" i="13" l="1"/>
  <c r="E27" i="13"/>
  <c r="F28" i="13"/>
  <c r="E10" i="13"/>
  <c r="C11" i="13"/>
  <c r="C21" i="13"/>
  <c r="E19" i="13"/>
  <c r="E21" i="13" l="1"/>
  <c r="C25" i="13"/>
  <c r="E25" i="13" s="1"/>
  <c r="E11" i="13"/>
  <c r="E57" i="13" l="1"/>
  <c r="E18" i="13"/>
  <c r="C16" i="13"/>
  <c r="E15" i="13"/>
  <c r="E16" i="13" l="1"/>
  <c r="C17" i="13"/>
  <c r="F18" i="13"/>
  <c r="C38" i="4" l="1"/>
  <c r="C39" i="4" s="1"/>
  <c r="E17" i="13"/>
  <c r="C26" i="13"/>
  <c r="C54" i="13"/>
  <c r="G38" i="4" l="1"/>
  <c r="E26" i="13"/>
  <c r="E54" i="13"/>
  <c r="C56" i="13"/>
  <c r="E56" i="13" s="1"/>
  <c r="C29" i="13"/>
  <c r="C31" i="13" s="1"/>
  <c r="C32" i="13" s="1"/>
  <c r="E32" i="13" s="1"/>
  <c r="C34" i="13"/>
  <c r="G39" i="4"/>
  <c r="C35" i="4" l="1"/>
  <c r="C36" i="4" s="1"/>
  <c r="E29" i="13"/>
  <c r="F26" i="13"/>
  <c r="E31" i="13" l="1"/>
  <c r="G35" i="4"/>
  <c r="G36" i="4" l="1"/>
  <c r="F30" i="4" l="1"/>
  <c r="H30" i="4" s="1"/>
  <c r="M30" i="4" l="1"/>
  <c r="O30" i="4" s="1"/>
  <c r="F36" i="4" l="1"/>
  <c r="H36" i="4" s="1"/>
  <c r="F39" i="4" l="1"/>
  <c r="H39" i="4" s="1"/>
  <c r="E17" i="4" l="1"/>
  <c r="L20" i="4"/>
  <c r="L21" i="4" l="1"/>
  <c r="N21" i="4" s="1"/>
  <c r="N20" i="4"/>
  <c r="E18" i="4"/>
  <c r="G18" i="4" s="1"/>
  <c r="G17" i="4"/>
  <c r="E20" i="4"/>
  <c r="L14" i="4"/>
  <c r="E14" i="4"/>
  <c r="L17" i="4"/>
  <c r="F21" i="4" l="1"/>
  <c r="H21" i="4" s="1"/>
  <c r="F15" i="4"/>
  <c r="H15" i="4" s="1"/>
  <c r="M21" i="4"/>
  <c r="O21" i="4" s="1"/>
  <c r="M15" i="4"/>
  <c r="O15" i="4" s="1"/>
  <c r="L15" i="4"/>
  <c r="N15" i="4" s="1"/>
  <c r="N14" i="4"/>
  <c r="E21" i="4"/>
  <c r="G21" i="4" s="1"/>
  <c r="G20" i="4"/>
  <c r="E15" i="4"/>
  <c r="G15" i="4" s="1"/>
  <c r="G14" i="4"/>
  <c r="L18" i="4" l="1"/>
  <c r="N18" i="4" s="1"/>
  <c r="N17" i="4"/>
  <c r="M18" i="4" l="1"/>
  <c r="O18" i="4" s="1"/>
  <c r="F18" i="4"/>
  <c r="H18" i="4" s="1"/>
  <c r="C33" i="4" l="1"/>
  <c r="J33" i="4" l="1"/>
  <c r="N33" i="4" s="1"/>
  <c r="H33" i="4"/>
  <c r="G33" i="4"/>
  <c r="C5" i="4" l="1"/>
  <c r="J5" i="4"/>
  <c r="C8" i="4" l="1"/>
  <c r="J11" i="4"/>
  <c r="C11" i="4"/>
  <c r="J8" i="4"/>
  <c r="J6" i="4"/>
  <c r="N5" i="4"/>
  <c r="C6" i="4"/>
  <c r="G5" i="4"/>
  <c r="H6" i="4" l="1"/>
  <c r="G6" i="4"/>
  <c r="O6" i="4"/>
  <c r="N6" i="4"/>
  <c r="C12" i="4"/>
  <c r="G11" i="4"/>
  <c r="C9" i="4"/>
  <c r="G8" i="4"/>
  <c r="J9" i="4"/>
  <c r="N8" i="4"/>
  <c r="J12" i="4"/>
  <c r="N11" i="4"/>
  <c r="H12" i="4" l="1"/>
  <c r="G12" i="4"/>
  <c r="O9" i="4"/>
  <c r="N9" i="4"/>
  <c r="O12" i="4"/>
  <c r="N12" i="4"/>
  <c r="G9" i="4"/>
  <c r="H9" i="4"/>
  <c r="M33" i="4" l="1"/>
  <c r="O33" i="4" s="1"/>
  <c r="M36" i="4" l="1"/>
  <c r="O36" i="4" s="1"/>
  <c r="M39" i="4" l="1"/>
  <c r="O39" i="4" s="1"/>
</calcChain>
</file>

<file path=xl/sharedStrings.xml><?xml version="1.0" encoding="utf-8"?>
<sst xmlns="http://schemas.openxmlformats.org/spreadsheetml/2006/main" count="610" uniqueCount="212">
  <si>
    <t>FEMSA</t>
  </si>
  <si>
    <t>Balance General Consolidado</t>
  </si>
  <si>
    <t>Millones de pesos</t>
  </si>
  <si>
    <t>ACTIVOS</t>
  </si>
  <si>
    <t>% Inc.</t>
  </si>
  <si>
    <t>Efectivo y valores de realización inmediata</t>
  </si>
  <si>
    <t>Inversiones</t>
  </si>
  <si>
    <t>Cuentas por cobrar</t>
  </si>
  <si>
    <t>Inventarios</t>
  </si>
  <si>
    <t>Otros activos circulantes</t>
  </si>
  <si>
    <t>Total activo circulante</t>
  </si>
  <si>
    <t xml:space="preserve">Inversión en acciones </t>
  </si>
  <si>
    <t>Propiedad, planta y equipo, neto</t>
  </si>
  <si>
    <t>Otros activos</t>
  </si>
  <si>
    <t>TOTAL ACTIVOS</t>
  </si>
  <si>
    <t>PASIVOS Y CAPITAL CONTABLE</t>
  </si>
  <si>
    <t>Préstamos bancarios C.P.</t>
  </si>
  <si>
    <t>Intereses por pagar</t>
  </si>
  <si>
    <t>Pasivo de operación</t>
  </si>
  <si>
    <t>Total pasivo circulante</t>
  </si>
  <si>
    <r>
      <t>Deuda a largo plazo</t>
    </r>
    <r>
      <rPr>
        <vertAlign val="superscript"/>
        <sz val="8"/>
        <color indexed="8"/>
        <rFont val="Calibri"/>
        <family val="2"/>
        <scheme val="minor"/>
      </rPr>
      <t>(2)</t>
    </r>
  </si>
  <si>
    <t xml:space="preserve">Obligaciones laborales </t>
  </si>
  <si>
    <t>Otros pasivos</t>
  </si>
  <si>
    <t>Total pasivos</t>
  </si>
  <si>
    <t>Total capital contable</t>
  </si>
  <si>
    <t>TOTAL PASIVO Y CAPITAL CONTABLE</t>
  </si>
  <si>
    <t>% del Total</t>
  </si>
  <si>
    <t>Tasa Promedio</t>
  </si>
  <si>
    <t>Contratado en:</t>
  </si>
  <si>
    <t>Pesos mexicanos</t>
  </si>
  <si>
    <t>Dólares</t>
  </si>
  <si>
    <t>Euros</t>
  </si>
  <si>
    <t>Pesos Colombianos</t>
  </si>
  <si>
    <t>Pesos Argentinos</t>
  </si>
  <si>
    <t xml:space="preserve">Reales </t>
  </si>
  <si>
    <t>Pesos Chilenos</t>
  </si>
  <si>
    <t>Deuda total</t>
  </si>
  <si>
    <t>VENCIMIENTOS DE LA DEUDA</t>
  </si>
  <si>
    <t>% de la Deuda total</t>
  </si>
  <si>
    <t>Estado de Resultados Consolidado</t>
  </si>
  <si>
    <t>Millones de Pesos</t>
  </si>
  <si>
    <t>% Integral</t>
  </si>
  <si>
    <t>Ingresos totales</t>
  </si>
  <si>
    <t>Costo de ventas</t>
  </si>
  <si>
    <t>Utilidad bruta</t>
  </si>
  <si>
    <t>Gastos de administración</t>
  </si>
  <si>
    <t>Gastos de venta</t>
  </si>
  <si>
    <t>Método de participación operativo Ganancia (Pérdida)</t>
  </si>
  <si>
    <t>Otros gastos (productos) operativos</t>
  </si>
  <si>
    <r>
      <t xml:space="preserve">Utilidad de operación </t>
    </r>
    <r>
      <rPr>
        <vertAlign val="superscript"/>
        <sz val="8"/>
        <color indexed="8"/>
        <rFont val="Calibri"/>
        <family val="2"/>
        <scheme val="minor"/>
      </rPr>
      <t>(2)</t>
    </r>
  </si>
  <si>
    <t xml:space="preserve">Otros gastos (productos) no operativos </t>
  </si>
  <si>
    <t>Gasto financiero</t>
  </si>
  <si>
    <t>Producto financiero</t>
  </si>
  <si>
    <t>Gasto financiero, neto</t>
  </si>
  <si>
    <t>Pérdida / (Ganancia) por fluctuación cambiaria</t>
  </si>
  <si>
    <t>Gastos de Financiamiento, neto</t>
  </si>
  <si>
    <t>ISR</t>
  </si>
  <si>
    <r>
      <t xml:space="preserve">Participación en los resultados de Asociadas </t>
    </r>
    <r>
      <rPr>
        <vertAlign val="superscript"/>
        <sz val="8"/>
        <color indexed="8"/>
        <rFont val="Calibri"/>
        <family val="2"/>
        <scheme val="minor"/>
      </rPr>
      <t>(3)</t>
    </r>
  </si>
  <si>
    <t>Utilidad neta consolidada</t>
  </si>
  <si>
    <t>Participación controladora</t>
  </si>
  <si>
    <t>Participación no controladora</t>
  </si>
  <si>
    <t>Flujo Bruto de Operación y CAPEX</t>
  </si>
  <si>
    <t>Utilidad de operación</t>
  </si>
  <si>
    <t>Depreciación</t>
  </si>
  <si>
    <t>Amortización y otras partidas virtuales</t>
  </si>
  <si>
    <t>Flujo Bruto de Operación</t>
  </si>
  <si>
    <t>Inversión en activo fijo</t>
  </si>
  <si>
    <r>
      <rPr>
        <vertAlign val="superscript"/>
        <sz val="7"/>
        <color indexed="8"/>
        <rFont val="Calibri"/>
        <family val="2"/>
        <scheme val="minor"/>
      </rPr>
      <t>(1)</t>
    </r>
    <r>
      <rPr>
        <sz val="7"/>
        <color indexed="8"/>
        <rFont val="Calibri"/>
        <family val="2"/>
        <scheme val="minor"/>
      </rPr>
      <t xml:space="preserve"> Otros gastos (productos) operativos, neto = Otros gastos (Productos) operativos +(-) Metodo de participación operativo.</t>
    </r>
  </si>
  <si>
    <r>
      <rPr>
        <vertAlign val="superscript"/>
        <sz val="7"/>
        <color indexed="8"/>
        <rFont val="Calibri"/>
        <family val="2"/>
        <scheme val="minor"/>
      </rPr>
      <t>(2)</t>
    </r>
    <r>
      <rPr>
        <sz val="7"/>
        <color indexed="8"/>
        <rFont val="Calibri"/>
        <family val="2"/>
        <scheme val="minor"/>
      </rPr>
      <t xml:space="preserve"> Utilidad de operación = Utilidad bruta - Gastos de administración y venta  - Otros gastos (Productos) operativos, neto.</t>
    </r>
  </si>
  <si>
    <r>
      <rPr>
        <vertAlign val="superscript"/>
        <sz val="7"/>
        <rFont val="Calibri"/>
        <family val="2"/>
        <scheme val="minor"/>
      </rPr>
      <t xml:space="preserve">(3) </t>
    </r>
    <r>
      <rPr>
        <sz val="7"/>
        <rFont val="Calibri"/>
        <family val="2"/>
        <scheme val="minor"/>
      </rPr>
      <t>Representa principalmente el método de participación en los resultados de Heineken, neto.</t>
    </r>
  </si>
  <si>
    <t>Millions of Pesos</t>
  </si>
  <si>
    <t>Ajustes</t>
  </si>
  <si>
    <t>Ingresos Totales</t>
  </si>
  <si>
    <t>Otros gastos (productos) operativos, neto</t>
  </si>
  <si>
    <t xml:space="preserve">      Gasto financiero</t>
  </si>
  <si>
    <t xml:space="preserve">      Producto financiero</t>
  </si>
  <si>
    <t xml:space="preserve">  Gasto financiero, neto</t>
  </si>
  <si>
    <t xml:space="preserve">  (Ganancia) Pérdida por fluctuación cambiaria</t>
  </si>
  <si>
    <t xml:space="preserve">  (Ganancia) / Pérdida por posición monetaria</t>
  </si>
  <si>
    <r>
      <t xml:space="preserve">  (Ganancia) / Pérdida en instrumentos financieros derivados</t>
    </r>
    <r>
      <rPr>
        <vertAlign val="superscript"/>
        <sz val="11"/>
        <color indexed="8"/>
        <rFont val="Arial Narrow"/>
        <family val="2"/>
      </rPr>
      <t>(3)</t>
    </r>
  </si>
  <si>
    <t>Resultado integral de financiamiento</t>
  </si>
  <si>
    <t xml:space="preserve">Utilidad neta antes de impuesto a la utilidad </t>
  </si>
  <si>
    <t>Participación en los resultados de Heineken</t>
  </si>
  <si>
    <t>FLUJO BRUTO OPERACIÓN y CAPEX</t>
  </si>
  <si>
    <t>Indicador de operación FEMSA</t>
  </si>
  <si>
    <t>Ingresos Totales KOF</t>
  </si>
  <si>
    <t>Ingresos Totales Organicos KOF</t>
  </si>
  <si>
    <t>Utilidad de operación KOF</t>
  </si>
  <si>
    <t>Utilidad de operación Organica KOF</t>
  </si>
  <si>
    <t>Flujo Bruto de Operación Organico KOF</t>
  </si>
  <si>
    <t>Ingresos Totales FEMSA</t>
  </si>
  <si>
    <t>Ingresos Totales Organicos FEMSA</t>
  </si>
  <si>
    <t>Utilidad de operación FEMSA</t>
  </si>
  <si>
    <t>Utilidad de operación Organica FEMSA</t>
  </si>
  <si>
    <t>Flujo Bruto de Operación FEMSA</t>
  </si>
  <si>
    <t>Flujo Bruto de Operación Organico FEMSA</t>
  </si>
  <si>
    <t>VENTAS</t>
  </si>
  <si>
    <t>UT. OP</t>
  </si>
  <si>
    <t>EBITDA</t>
  </si>
  <si>
    <t>Coca-Cola FEMSA</t>
  </si>
  <si>
    <t>Resultados de Operación</t>
  </si>
  <si>
    <r>
      <t>% Org.</t>
    </r>
    <r>
      <rPr>
        <b/>
        <vertAlign val="superscript"/>
        <sz val="8"/>
        <color rgb="FF850026"/>
        <rFont val="Calibri"/>
        <family val="2"/>
        <scheme val="minor"/>
      </rPr>
      <t>(B)</t>
    </r>
  </si>
  <si>
    <t xml:space="preserve">Utilidad de operación </t>
  </si>
  <si>
    <t>Flujo bruto de operación</t>
  </si>
  <si>
    <t>Volumen de ventas</t>
  </si>
  <si>
    <t>(Millones de cajas unidad)</t>
  </si>
  <si>
    <t>México y Centro América</t>
  </si>
  <si>
    <t>Sudamérica</t>
  </si>
  <si>
    <t>Brasil</t>
  </si>
  <si>
    <t xml:space="preserve">Total </t>
  </si>
  <si>
    <t>México</t>
  </si>
  <si>
    <t>Colombia</t>
  </si>
  <si>
    <t>Venezuela</t>
  </si>
  <si>
    <t>Argentina</t>
  </si>
  <si>
    <t>Información Macroeconómica</t>
  </si>
  <si>
    <t>Inflación</t>
  </si>
  <si>
    <t>Tipo de Cambio al Final del Período</t>
  </si>
  <si>
    <t>Por USD</t>
  </si>
  <si>
    <t>Por Peso</t>
  </si>
  <si>
    <t>Chile</t>
  </si>
  <si>
    <t xml:space="preserve">Zona Euro </t>
  </si>
  <si>
    <r>
      <rPr>
        <vertAlign val="superscript"/>
        <sz val="7"/>
        <color indexed="8"/>
        <rFont val="Calibri"/>
        <family val="2"/>
        <scheme val="minor"/>
      </rPr>
      <t>(1)</t>
    </r>
    <r>
      <rPr>
        <sz val="7"/>
        <color indexed="8"/>
        <rFont val="Calibri"/>
        <family val="2"/>
        <scheme val="minor"/>
      </rPr>
      <t xml:space="preserve"> 12M = últimos doce meses. </t>
    </r>
  </si>
  <si>
    <t>Información de Tiendas OXXO</t>
  </si>
  <si>
    <t>Tiendas totales</t>
  </si>
  <si>
    <t xml:space="preserve">Tiendas nuevas: </t>
  </si>
  <si>
    <t>Contra trimeste anterior</t>
  </si>
  <si>
    <t>Acumulado en el año</t>
  </si>
  <si>
    <t>Últimos 12 meses</t>
  </si>
  <si>
    <r>
      <t xml:space="preserve">Mismas tiendas: </t>
    </r>
    <r>
      <rPr>
        <vertAlign val="superscript"/>
        <sz val="8"/>
        <color indexed="8"/>
        <rFont val="Calibri"/>
        <family val="2"/>
        <scheme val="minor"/>
      </rPr>
      <t>(1)</t>
    </r>
  </si>
  <si>
    <t>Ventas (miles de pesos)</t>
  </si>
  <si>
    <t>Tráfico (miles de transacciones)</t>
  </si>
  <si>
    <t>Ticket (pesos)</t>
  </si>
  <si>
    <r>
      <t>(1)</t>
    </r>
    <r>
      <rPr>
        <sz val="7"/>
        <rFont val="Calibri"/>
        <family val="2"/>
        <scheme val="minor"/>
      </rPr>
      <t xml:space="preserve"> Información promedio mensual por tienda, considerando las mismas tiendas con más de doce meses de operación. Incluye servicios y corresponsalías.</t>
    </r>
  </si>
  <si>
    <r>
      <t>FEMSA Comercio - División Salud</t>
    </r>
    <r>
      <rPr>
        <b/>
        <vertAlign val="superscript"/>
        <sz val="8"/>
        <color theme="0"/>
        <rFont val="Calibri"/>
        <family val="2"/>
        <scheme val="minor"/>
      </rPr>
      <t xml:space="preserve"> </t>
    </r>
  </si>
  <si>
    <t>Información de Tiendas</t>
  </si>
  <si>
    <t>FEMSA Comercio - División Combustibles</t>
  </si>
  <si>
    <t>Información de Estaciones de Servicio de OXXO GAS</t>
  </si>
  <si>
    <t>Estaciones totales</t>
  </si>
  <si>
    <t xml:space="preserve">Estaciones nuevas: </t>
  </si>
  <si>
    <t>Volumen (millones de litros) estaciones totales</t>
  </si>
  <si>
    <r>
      <t xml:space="preserve">Mismas estaciones: </t>
    </r>
    <r>
      <rPr>
        <vertAlign val="superscript"/>
        <sz val="8"/>
        <color indexed="8"/>
        <rFont val="Calibri"/>
        <family val="2"/>
        <scheme val="minor"/>
      </rPr>
      <t>(1)</t>
    </r>
  </si>
  <si>
    <t>Volumen (miles de litros)</t>
  </si>
  <si>
    <t>Precio Promedio por lt.</t>
  </si>
  <si>
    <r>
      <t>(1)</t>
    </r>
    <r>
      <rPr>
        <sz val="7"/>
        <rFont val="Calibri"/>
        <family val="2"/>
        <scheme val="minor"/>
      </rPr>
      <t xml:space="preserve"> Información promedio mensual por estación, considerando las estaciones con más de doce meses de operación.</t>
    </r>
  </si>
  <si>
    <t>Utilidad neta de opreciones continuas</t>
  </si>
  <si>
    <t>Utilidad neta de operaciones discontinuas</t>
  </si>
  <si>
    <t>Vencimientos C.P. del pasivo L.P</t>
  </si>
  <si>
    <t>Utilidad antes de impuesto a la utilidad y de Método Participación en Asociadas</t>
  </si>
  <si>
    <t>FEMSA Comercio - División Proximidad</t>
  </si>
  <si>
    <t>2024+</t>
  </si>
  <si>
    <t xml:space="preserve"> Dic-18</t>
  </si>
  <si>
    <t>Pesos Uruguayos</t>
  </si>
  <si>
    <t>Derecho de uso</t>
  </si>
  <si>
    <t>Vencimientos de arrendamientos de L.P. en C.P.</t>
  </si>
  <si>
    <t>Arrendamientos L.P.</t>
  </si>
  <si>
    <r>
      <t>(1)</t>
    </r>
    <r>
      <rPr>
        <sz val="7"/>
        <color indexed="8"/>
        <rFont val="Calibri"/>
        <family val="2"/>
        <scheme val="minor"/>
      </rPr>
      <t xml:space="preserve"> Incluye los activos intangibles generados por las adquisiciones.</t>
    </r>
  </si>
  <si>
    <r>
      <t>(2)</t>
    </r>
    <r>
      <rPr>
        <sz val="7"/>
        <rFont val="Calibri"/>
        <family val="2"/>
        <scheme val="minor"/>
      </rPr>
      <t xml:space="preserve"> Incluye efecto de derivados de tipo de cambio y tasa de interés relacionados con los pasivos bancarios.</t>
    </r>
  </si>
  <si>
    <r>
      <t>Activos intangibles</t>
    </r>
    <r>
      <rPr>
        <vertAlign val="superscript"/>
        <sz val="8"/>
        <color indexed="8"/>
        <rFont val="Calibri"/>
        <family val="2"/>
        <scheme val="minor"/>
      </rPr>
      <t>(1)</t>
    </r>
  </si>
  <si>
    <t>N.S.</t>
  </si>
  <si>
    <t>Reportado</t>
  </si>
  <si>
    <t>IFRS 16</t>
  </si>
  <si>
    <r>
      <t xml:space="preserve">MEZCLA DE MONEDAS Y TASAS </t>
    </r>
    <r>
      <rPr>
        <b/>
        <vertAlign val="superscript"/>
        <sz val="8"/>
        <color theme="0"/>
        <rFont val="Calibri"/>
        <family val="2"/>
        <scheme val="minor"/>
      </rPr>
      <t>(2)</t>
    </r>
  </si>
  <si>
    <r>
      <t xml:space="preserve">Tasa fija </t>
    </r>
    <r>
      <rPr>
        <vertAlign val="superscript"/>
        <sz val="8"/>
        <rFont val="Calibri"/>
        <family val="2"/>
        <scheme val="minor"/>
      </rPr>
      <t>(2)</t>
    </r>
  </si>
  <si>
    <r>
      <t xml:space="preserve">Tasa variable </t>
    </r>
    <r>
      <rPr>
        <vertAlign val="superscript"/>
        <sz val="8"/>
        <rFont val="Calibri"/>
        <family val="2"/>
        <scheme val="minor"/>
      </rPr>
      <t>(2)</t>
    </r>
  </si>
  <si>
    <r>
      <rPr>
        <vertAlign val="superscript"/>
        <sz val="7"/>
        <rFont val="Calibri"/>
        <family val="2"/>
        <scheme val="minor"/>
      </rPr>
      <t>(A)</t>
    </r>
    <r>
      <rPr>
        <sz val="7"/>
        <rFont val="Calibri"/>
        <family val="2"/>
        <scheme val="minor"/>
      </rPr>
      <t xml:space="preserve"> Información financiera no auditada. Para mayor detalle favor de referirse al Evento Relevante publicado el 5 de abril de 2019.</t>
    </r>
  </si>
  <si>
    <r>
      <rPr>
        <vertAlign val="superscript"/>
        <sz val="7"/>
        <rFont val="Calibri"/>
        <family val="2"/>
        <scheme val="minor"/>
      </rPr>
      <t>(A)</t>
    </r>
    <r>
      <rPr>
        <sz val="7"/>
        <rFont val="Calibri"/>
        <family val="2"/>
        <scheme val="minor"/>
      </rPr>
      <t xml:space="preserve"> Información financiera no auditada. Para mayor detalle favor de referirse al Evento Relevante publicado  el 5 de abril de 2019.</t>
    </r>
  </si>
  <si>
    <r>
      <t>Comparable</t>
    </r>
    <r>
      <rPr>
        <b/>
        <vertAlign val="superscript"/>
        <sz val="8"/>
        <color rgb="FF850026"/>
        <rFont val="Calibri"/>
        <family val="2"/>
      </rPr>
      <t>(A)</t>
    </r>
  </si>
  <si>
    <r>
      <t xml:space="preserve">Comparable </t>
    </r>
    <r>
      <rPr>
        <b/>
        <vertAlign val="superscript"/>
        <sz val="8"/>
        <color rgb="FF850026"/>
        <rFont val="Calibri"/>
        <family val="2"/>
      </rPr>
      <t>(A)</t>
    </r>
  </si>
  <si>
    <r>
      <t xml:space="preserve">Comparable </t>
    </r>
    <r>
      <rPr>
        <b/>
        <vertAlign val="superscript"/>
        <sz val="9"/>
        <color rgb="FF850026"/>
        <rFont val="Calibri"/>
        <family val="2"/>
      </rPr>
      <t>(A)</t>
    </r>
  </si>
  <si>
    <r>
      <t xml:space="preserve">2018 </t>
    </r>
    <r>
      <rPr>
        <b/>
        <vertAlign val="superscript"/>
        <sz val="8"/>
        <color rgb="FF850026"/>
        <rFont val="Calibri"/>
        <family val="2"/>
      </rPr>
      <t>(B)</t>
    </r>
    <r>
      <rPr>
        <b/>
        <sz val="8"/>
        <color rgb="FF850026"/>
        <rFont val="Calibri"/>
        <family val="2"/>
        <scheme val="minor"/>
      </rPr>
      <t xml:space="preserve"> </t>
    </r>
  </si>
  <si>
    <r>
      <t>% Org.</t>
    </r>
    <r>
      <rPr>
        <b/>
        <vertAlign val="superscript"/>
        <sz val="8"/>
        <color rgb="FF850026"/>
        <rFont val="Calibri"/>
        <family val="2"/>
        <scheme val="minor"/>
      </rPr>
      <t>(C)</t>
    </r>
  </si>
  <si>
    <r>
      <rPr>
        <vertAlign val="superscript"/>
        <sz val="7"/>
        <rFont val="Calibri"/>
        <family val="2"/>
        <scheme val="minor"/>
      </rPr>
      <t>(C)</t>
    </r>
    <r>
      <rPr>
        <sz val="7"/>
        <rFont val="Calibri"/>
        <family val="2"/>
        <scheme val="minor"/>
      </rPr>
      <t xml:space="preserve"> Términos orgánicos (% Org.) excluye los efectos de fusiones y adquisiciones significativas en los últimos doce meses.</t>
    </r>
  </si>
  <si>
    <r>
      <rPr>
        <vertAlign val="superscript"/>
        <sz val="7"/>
        <rFont val="Calibri"/>
        <family val="2"/>
      </rPr>
      <t>(A)</t>
    </r>
    <r>
      <rPr>
        <sz val="7"/>
        <rFont val="Calibri"/>
        <family val="2"/>
        <scheme val="minor"/>
      </rPr>
      <t xml:space="preserve"> Información financiera no auditada. Para mayor detalle favor de referirse al Evento Relevante publicado el 5 de abril de 2019.</t>
    </r>
  </si>
  <si>
    <r>
      <rPr>
        <vertAlign val="superscript"/>
        <sz val="7"/>
        <rFont val="Calibri"/>
        <family val="2"/>
        <scheme val="minor"/>
      </rPr>
      <t>(C)</t>
    </r>
    <r>
      <rPr>
        <sz val="7"/>
        <rFont val="Calibri"/>
        <family val="2"/>
        <scheme val="minor"/>
      </rPr>
      <t xml:space="preserve"> Términos orgánicos (% Org.) excluye los efectos de fusiones y adquisiciones significativas en los últimos doce meses. </t>
    </r>
  </si>
  <si>
    <t>2Q 2019 HFM</t>
  </si>
  <si>
    <t>2Q 2019 Final</t>
  </si>
  <si>
    <t>Por el segundo trimestre de:</t>
  </si>
  <si>
    <t>Acumulado:</t>
  </si>
  <si>
    <t>2019 HFM</t>
  </si>
  <si>
    <t>2019 Final</t>
  </si>
  <si>
    <t>Jun-19</t>
  </si>
  <si>
    <t>Dic-18</t>
  </si>
  <si>
    <t>Al 30 de Junio del 2019</t>
  </si>
  <si>
    <t>Acumulado</t>
  </si>
  <si>
    <t>Comparable</t>
  </si>
  <si>
    <t>Ingresos Totales FEMCO Salud</t>
  </si>
  <si>
    <t>Utilidad de operación FEMCO Salud</t>
  </si>
  <si>
    <t>Flujo Bruto de Operación FEMCO Salud</t>
  </si>
  <si>
    <t>Ingresos Totales Organicos FEMCO Salud</t>
  </si>
  <si>
    <t>Utilidad de operación Organica FEMCO Salud</t>
  </si>
  <si>
    <t>Flujo Bruto de Operación Organico FEMCO Salud</t>
  </si>
  <si>
    <r>
      <rPr>
        <vertAlign val="superscript"/>
        <sz val="7"/>
        <rFont val="Calibri"/>
        <family val="2"/>
        <scheme val="minor"/>
      </rPr>
      <t>(B)</t>
    </r>
    <r>
      <rPr>
        <sz val="7"/>
        <rFont val="Calibri"/>
        <family val="2"/>
        <scheme val="minor"/>
      </rPr>
      <t xml:space="preserve"> Términos orgánicos (% Org.) excluye los efectos de fusiones y adquisiciones significativas en los últimos doce meses. </t>
    </r>
  </si>
  <si>
    <t xml:space="preserve"> 2T 2019</t>
  </si>
  <si>
    <t xml:space="preserve"> Jun-19</t>
  </si>
  <si>
    <t>Ingresos Totales FEMCO Proximidad</t>
  </si>
  <si>
    <t>Ingresos Totales Organicos FEMCO Proximidad</t>
  </si>
  <si>
    <t>Utilidad de operación FEMCO Proximidad</t>
  </si>
  <si>
    <t>Utilidad de operación Organica FEMCO Proximidad</t>
  </si>
  <si>
    <t>Flujo Bruto de Operación FEMCO Proximidad</t>
  </si>
  <si>
    <t>Flujo Bruto de Operación Organico FEMCO Proximidad</t>
  </si>
  <si>
    <t xml:space="preserve"> - Guatemala (Mayo 2018)</t>
  </si>
  <si>
    <t xml:space="preserve"> - Uruguay (Julio 2018)</t>
  </si>
  <si>
    <t>-  Caffenio (Junio 2018)</t>
  </si>
  <si>
    <t xml:space="preserve"> - GPF (Mayo 2019)</t>
  </si>
  <si>
    <t xml:space="preserve"> - Medicarte (Abril 2019)</t>
  </si>
  <si>
    <r>
      <t>Reportado</t>
    </r>
    <r>
      <rPr>
        <b/>
        <vertAlign val="superscript"/>
        <sz val="8"/>
        <color rgb="FF850026"/>
        <rFont val="Calibri"/>
        <family val="2"/>
      </rPr>
      <t>(B)</t>
    </r>
  </si>
  <si>
    <r>
      <rPr>
        <vertAlign val="superscript"/>
        <sz val="7"/>
        <rFont val="Calibri"/>
        <family val="2"/>
        <scheme val="minor"/>
      </rPr>
      <t>(B)</t>
    </r>
    <r>
      <rPr>
        <sz val="7"/>
        <rFont val="Calibri"/>
        <family val="2"/>
        <scheme val="minor"/>
      </rPr>
      <t xml:space="preserve"> Cifras reportadas al 30 de Junio de 2018, ajustadas por las operaciones discontinuas de Coca-Cola FEMSA Filipinas.</t>
    </r>
  </si>
  <si>
    <r>
      <t xml:space="preserve">Mismas tiendas: </t>
    </r>
    <r>
      <rPr>
        <vertAlign val="superscript"/>
        <sz val="8"/>
        <rFont val="Calibri"/>
        <family val="2"/>
        <scheme val="minor"/>
      </rPr>
      <t>(1)</t>
    </r>
  </si>
  <si>
    <r>
      <rPr>
        <vertAlign val="superscript"/>
        <sz val="7"/>
        <rFont val="Calibri"/>
        <family val="2"/>
        <scheme val="minor"/>
      </rPr>
      <t>(1)</t>
    </r>
    <r>
      <rPr>
        <sz val="7"/>
        <rFont val="Calibri"/>
        <family val="2"/>
        <scheme val="minor"/>
      </rPr>
      <t xml:space="preserve"> Información promedio mensual por tienda, considerando las tiendas con más de doce meses de operación.</t>
    </r>
  </si>
  <si>
    <r>
      <rPr>
        <vertAlign val="superscript"/>
        <sz val="7"/>
        <rFont val="Calibri"/>
        <family val="2"/>
        <scheme val="minor"/>
      </rPr>
      <t>(B)</t>
    </r>
    <r>
      <rPr>
        <sz val="7"/>
        <rFont val="Calibri"/>
        <family val="2"/>
        <scheme val="minor"/>
      </rPr>
      <t xml:space="preserve"> Cifras reportadas al 30 de Junio de 2018, ajustadas para reflejar el cambio de División Comercial a División Proximidad aplicado a partir de septiembre 2018.</t>
    </r>
  </si>
  <si>
    <r>
      <t>12M</t>
    </r>
    <r>
      <rPr>
        <b/>
        <vertAlign val="superscript"/>
        <sz val="8.8000000000000007"/>
        <color rgb="FF393943"/>
        <rFont val="Calibri"/>
        <family val="2"/>
      </rPr>
      <t xml:space="preserve">(1) </t>
    </r>
    <r>
      <rPr>
        <b/>
        <sz val="8.8000000000000007"/>
        <color rgb="FF393943"/>
        <rFont val="Calibri"/>
        <family val="2"/>
      </rPr>
      <t>Jun-19</t>
    </r>
  </si>
  <si>
    <r>
      <t xml:space="preserve">Otros gastos (productos) operativos, neto </t>
    </r>
    <r>
      <rPr>
        <vertAlign val="superscript"/>
        <sz val="8"/>
        <color indexed="8"/>
        <rFont val="Calibri"/>
        <family val="2"/>
        <scheme val="minor"/>
      </rPr>
      <t>(1)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</si>
</sst>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(* #,##0.00_);_(* \(#,##0.00\);_(* &quot;-&quot;??_);_(@_)"/>
    <numFmt numFmtId="164" formatCode="_-* #,##0.00_-;\-* #,##0.00_-;_-* &quot;-&quot;??_-;_-@_-"/>
    <numFmt numFmtId="165" formatCode="[$-409]mmm\-yy;@"/>
    <numFmt numFmtId="166" formatCode="_(* #,##0_);_(* \(#,##0\);_(* &quot;-&quot;??_);_(@_)"/>
    <numFmt numFmtId="167" formatCode="_(* #,##0.0_);_(* \(#,##0.0\);_(* &quot;-&quot;??_);_(@_)"/>
    <numFmt numFmtId="168" formatCode="0.0"/>
    <numFmt numFmtId="169" formatCode="0.0%"/>
    <numFmt numFmtId="170" formatCode="_-* #,##0_-;\-* #,##0_-;_-* &quot;-&quot;??_-;_-@_-"/>
    <numFmt numFmtId="171" formatCode="_(* #,##0.000_);_(* \(#,##0.000\);_(* &quot;-&quot;??_);_(@_)"/>
    <numFmt numFmtId="172" formatCode="_(* #,##0.0000_);_(* \(#,##0.0000\);_(* &quot;-&quot;??_);_(@_)"/>
    <numFmt numFmtId="173" formatCode="mmmm\-yy"/>
    <numFmt numFmtId="174" formatCode="#,##0.0_);\(#,##0.0\)"/>
    <numFmt numFmtId="175" formatCode="#,##0.0;\-#,##0.0"/>
  </numFmts>
  <fonts count="59" x14ac:knownFonts="1">
    <font>
      <sz val="10"/>
      <name val="Arial"/>
    </font>
    <font>
      <b/>
      <sz val="10"/>
      <color theme="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color indexed="16"/>
      <name val="Calibri"/>
      <family val="2"/>
      <scheme val="minor"/>
    </font>
    <font>
      <b/>
      <sz val="8"/>
      <color rgb="FF393943"/>
      <name val="Calibri"/>
      <family val="2"/>
    </font>
    <font>
      <sz val="8"/>
      <color theme="0"/>
      <name val="Calibri"/>
      <family val="2"/>
      <scheme val="minor"/>
    </font>
    <font>
      <b/>
      <i/>
      <sz val="8"/>
      <color indexed="8"/>
      <name val="Calibri"/>
      <family val="2"/>
      <scheme val="minor"/>
    </font>
    <font>
      <b/>
      <i/>
      <sz val="8"/>
      <name val="Calibri"/>
      <family val="2"/>
      <scheme val="minor"/>
    </font>
    <font>
      <b/>
      <sz val="8"/>
      <color rgb="FF850026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vertAlign val="superscript"/>
      <sz val="8"/>
      <color indexed="8"/>
      <name val="Calibri"/>
      <family val="2"/>
      <scheme val="minor"/>
    </font>
    <font>
      <vertAlign val="superscript"/>
      <sz val="8"/>
      <name val="Calibri"/>
      <family val="2"/>
      <scheme val="minor"/>
    </font>
    <font>
      <b/>
      <sz val="8"/>
      <color indexed="10"/>
      <name val="Calibri"/>
      <family val="2"/>
      <scheme val="minor"/>
    </font>
    <font>
      <b/>
      <vertAlign val="superscript"/>
      <sz val="8"/>
      <color theme="0"/>
      <name val="Calibri"/>
      <family val="2"/>
      <scheme val="minor"/>
    </font>
    <font>
      <b/>
      <i/>
      <sz val="8"/>
      <color rgb="FF850026"/>
      <name val="Calibri"/>
      <family val="2"/>
      <scheme val="minor"/>
    </font>
    <font>
      <b/>
      <i/>
      <sz val="8"/>
      <color theme="0"/>
      <name val="Calibri"/>
      <family val="2"/>
      <scheme val="minor"/>
    </font>
    <font>
      <vertAlign val="superscript"/>
      <sz val="7"/>
      <name val="Calibri"/>
      <family val="2"/>
      <scheme val="minor"/>
    </font>
    <font>
      <sz val="7"/>
      <color indexed="8"/>
      <name val="Calibri"/>
      <family val="2"/>
      <scheme val="minor"/>
    </font>
    <font>
      <sz val="7"/>
      <name val="Calibri"/>
      <family val="2"/>
      <scheme val="minor"/>
    </font>
    <font>
      <sz val="10"/>
      <name val="MS Sans Serif"/>
      <family val="2"/>
    </font>
    <font>
      <b/>
      <vertAlign val="superscript"/>
      <sz val="8"/>
      <color rgb="FF850026"/>
      <name val="Calibri"/>
      <family val="2"/>
      <scheme val="minor"/>
    </font>
    <font>
      <sz val="8"/>
      <color rgb="FF850026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rgb="FFE8E9EC"/>
      <name val="Calibri"/>
      <family val="2"/>
      <scheme val="minor"/>
    </font>
    <font>
      <b/>
      <sz val="8"/>
      <color rgb="FFFF0000"/>
      <name val="Calibri"/>
      <family val="2"/>
      <scheme val="minor"/>
    </font>
    <font>
      <vertAlign val="superscript"/>
      <sz val="7"/>
      <color indexed="8"/>
      <name val="Calibri"/>
      <family val="2"/>
      <scheme val="minor"/>
    </font>
    <font>
      <b/>
      <sz val="14"/>
      <color indexed="8"/>
      <name val="Arial Narrow"/>
      <family val="2"/>
    </font>
    <font>
      <sz val="12"/>
      <name val="Arial Narrow"/>
      <family val="2"/>
    </font>
    <font>
      <b/>
      <sz val="12"/>
      <color indexed="8"/>
      <name val="Arial Narrow"/>
      <family val="2"/>
    </font>
    <font>
      <b/>
      <sz val="14"/>
      <color indexed="16"/>
      <name val="Arial Narrow"/>
      <family val="2"/>
    </font>
    <font>
      <b/>
      <sz val="14"/>
      <color theme="0"/>
      <name val="Arial Narrow"/>
      <family val="2"/>
    </font>
    <font>
      <b/>
      <sz val="12"/>
      <name val="Arial Narrow"/>
      <family val="2"/>
    </font>
    <font>
      <sz val="12"/>
      <color indexed="8"/>
      <name val="Arial Narrow"/>
      <family val="2"/>
    </font>
    <font>
      <vertAlign val="superscript"/>
      <sz val="11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2"/>
      <color theme="0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b/>
      <i/>
      <sz val="12"/>
      <color indexed="8"/>
      <name val="Arial Narrow"/>
      <family val="2"/>
    </font>
    <font>
      <b/>
      <vertAlign val="superscript"/>
      <sz val="8"/>
      <color rgb="FF850026"/>
      <name val="Calibri"/>
      <family val="2"/>
    </font>
    <font>
      <sz val="8"/>
      <color rgb="FF393943"/>
      <name val="Calibri"/>
      <family val="2"/>
    </font>
    <font>
      <sz val="8"/>
      <color indexed="12"/>
      <name val="Calibri"/>
      <family val="2"/>
      <scheme val="minor"/>
    </font>
    <font>
      <b/>
      <sz val="8"/>
      <color rgb="FF393943"/>
      <name val="Calibri"/>
      <family val="2"/>
      <scheme val="minor"/>
    </font>
    <font>
      <b/>
      <vertAlign val="superscript"/>
      <sz val="8.8000000000000007"/>
      <color rgb="FF393943"/>
      <name val="Calibri"/>
      <family val="2"/>
    </font>
    <font>
      <i/>
      <sz val="8"/>
      <color indexed="12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5"/>
      <name val="Arial Narrow"/>
      <family val="2"/>
    </font>
    <font>
      <vertAlign val="superscript"/>
      <sz val="7"/>
      <name val="Calibri"/>
      <family val="2"/>
    </font>
    <font>
      <b/>
      <vertAlign val="superscript"/>
      <sz val="9"/>
      <color rgb="FF850026"/>
      <name val="Calibri"/>
      <family val="2"/>
    </font>
    <font>
      <b/>
      <sz val="10"/>
      <color indexed="8"/>
      <name val="Arial Narrow"/>
      <family val="2"/>
    </font>
    <font>
      <b/>
      <sz val="10"/>
      <color theme="0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0"/>
      <color indexed="16"/>
      <name val="Arial Narrow"/>
      <family val="2"/>
    </font>
    <font>
      <b/>
      <sz val="8.8000000000000007"/>
      <color rgb="FF393943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3939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850026"/>
        <bgColor indexed="64"/>
      </patternFill>
    </fill>
    <fill>
      <patternFill patternType="solid">
        <fgColor rgb="FFE8E9E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tted">
        <color rgb="FF393943"/>
      </bottom>
      <diagonal/>
    </border>
    <border>
      <left/>
      <right/>
      <top/>
      <bottom style="thin">
        <color rgb="FF393943"/>
      </bottom>
      <diagonal/>
    </border>
    <border>
      <left/>
      <right/>
      <top style="thin">
        <color rgb="FF393943"/>
      </top>
      <bottom style="medium">
        <color rgb="FF850026"/>
      </bottom>
      <diagonal/>
    </border>
    <border>
      <left/>
      <right/>
      <top/>
      <bottom style="medium">
        <color rgb="FF850026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393943"/>
      </top>
      <bottom style="thin">
        <color rgb="FF39394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393943"/>
      </top>
      <bottom/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3" fillId="0" borderId="0"/>
    <xf numFmtId="40" fontId="2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585">
    <xf numFmtId="0" fontId="0" fillId="0" borderId="0" xfId="0"/>
    <xf numFmtId="0" fontId="3" fillId="4" borderId="0" xfId="3" applyFont="1" applyFill="1"/>
    <xf numFmtId="0" fontId="3" fillId="4" borderId="0" xfId="3" applyFont="1" applyFill="1" applyAlignment="1">
      <alignment wrapText="1"/>
    </xf>
    <xf numFmtId="0" fontId="3" fillId="4" borderId="0" xfId="3" applyFont="1" applyFill="1" applyAlignment="1">
      <alignment horizontal="right" wrapText="1" shrinkToFit="1"/>
    </xf>
    <xf numFmtId="0" fontId="5" fillId="4" borderId="0" xfId="3" applyFont="1" applyFill="1" applyAlignment="1">
      <alignment horizontal="right" vertical="center" wrapText="1" shrinkToFit="1"/>
    </xf>
    <xf numFmtId="0" fontId="8" fillId="4" borderId="0" xfId="3" applyFont="1" applyFill="1" applyAlignment="1">
      <alignment horizontal="right" wrapText="1" shrinkToFit="1"/>
    </xf>
    <xf numFmtId="0" fontId="5" fillId="5" borderId="0" xfId="0" applyFont="1" applyFill="1" applyAlignment="1">
      <alignment vertical="center"/>
    </xf>
    <xf numFmtId="0" fontId="9" fillId="4" borderId="0" xfId="3" applyFont="1" applyFill="1" applyAlignment="1">
      <alignment horizontal="right" wrapText="1" shrinkToFit="1"/>
    </xf>
    <xf numFmtId="0" fontId="10" fillId="4" borderId="0" xfId="3" applyFont="1" applyFill="1" applyAlignment="1">
      <alignment horizontal="right" wrapText="1" shrinkToFit="1"/>
    </xf>
    <xf numFmtId="0" fontId="11" fillId="4" borderId="0" xfId="0" applyFont="1" applyFill="1" applyAlignment="1">
      <alignment horizontal="right" wrapText="1" shrinkToFit="1"/>
    </xf>
    <xf numFmtId="0" fontId="13" fillId="4" borderId="0" xfId="3" applyFont="1" applyFill="1" applyAlignment="1">
      <alignment horizontal="right" wrapText="1" shrinkToFit="1"/>
    </xf>
    <xf numFmtId="0" fontId="3" fillId="6" borderId="0" xfId="3" applyFont="1" applyFill="1" applyAlignment="1">
      <alignment horizontal="right" wrapText="1" shrinkToFit="1"/>
    </xf>
    <xf numFmtId="166" fontId="4" fillId="6" borderId="0" xfId="1" applyNumberFormat="1" applyFont="1" applyFill="1" applyAlignment="1">
      <alignment horizontal="right" wrapText="1" shrinkToFit="1"/>
    </xf>
    <xf numFmtId="167" fontId="13" fillId="6" borderId="0" xfId="1" applyNumberFormat="1" applyFont="1" applyFill="1" applyAlignment="1">
      <alignment horizontal="right" wrapText="1" shrinkToFit="1"/>
    </xf>
    <xf numFmtId="0" fontId="13" fillId="6" borderId="0" xfId="0" applyFont="1" applyFill="1" applyAlignment="1">
      <alignment wrapText="1"/>
    </xf>
    <xf numFmtId="0" fontId="13" fillId="4" borderId="0" xfId="0" applyFont="1" applyFill="1" applyAlignment="1">
      <alignment horizontal="right" wrapText="1" shrinkToFit="1"/>
    </xf>
    <xf numFmtId="0" fontId="3" fillId="6" borderId="3" xfId="3" applyFont="1" applyFill="1" applyBorder="1" applyAlignment="1">
      <alignment horizontal="right" wrapText="1" shrinkToFit="1"/>
    </xf>
    <xf numFmtId="166" fontId="12" fillId="6" borderId="3" xfId="1" applyNumberFormat="1" applyFont="1" applyFill="1" applyBorder="1" applyAlignment="1">
      <alignment horizontal="right" vertical="center" wrapText="1" shrinkToFit="1"/>
    </xf>
    <xf numFmtId="167" fontId="13" fillId="6" borderId="3" xfId="1" applyNumberFormat="1" applyFont="1" applyFill="1" applyBorder="1" applyAlignment="1">
      <alignment horizontal="right" vertical="center" wrapText="1" shrinkToFit="1"/>
    </xf>
    <xf numFmtId="166" fontId="12" fillId="0" borderId="0" xfId="0" applyNumberFormat="1" applyFont="1" applyAlignment="1">
      <alignment horizontal="right" wrapText="1" shrinkToFit="1"/>
    </xf>
    <xf numFmtId="166" fontId="3" fillId="4" borderId="0" xfId="3" applyNumberFormat="1" applyFont="1" applyFill="1" applyAlignment="1">
      <alignment horizontal="right" wrapText="1" shrinkToFit="1"/>
    </xf>
    <xf numFmtId="0" fontId="5" fillId="5" borderId="0" xfId="3" applyFont="1" applyFill="1" applyAlignment="1">
      <alignment vertical="center"/>
    </xf>
    <xf numFmtId="166" fontId="4" fillId="0" borderId="0" xfId="0" applyNumberFormat="1" applyFont="1" applyAlignment="1">
      <alignment horizontal="right" wrapText="1" shrinkToFit="1"/>
    </xf>
    <xf numFmtId="166" fontId="13" fillId="4" borderId="0" xfId="3" applyNumberFormat="1" applyFont="1" applyFill="1" applyAlignment="1">
      <alignment horizontal="right" wrapText="1" shrinkToFit="1"/>
    </xf>
    <xf numFmtId="167" fontId="3" fillId="0" borderId="0" xfId="1" applyNumberFormat="1" applyFont="1" applyAlignment="1">
      <alignment horizontal="right" wrapText="1" shrinkToFit="1"/>
    </xf>
    <xf numFmtId="166" fontId="4" fillId="6" borderId="0" xfId="1" applyNumberFormat="1" applyFont="1" applyFill="1" applyAlignment="1">
      <alignment horizontal="right" vertical="center" wrapText="1" shrinkToFit="1"/>
    </xf>
    <xf numFmtId="166" fontId="12" fillId="3" borderId="0" xfId="1" applyNumberFormat="1" applyFont="1" applyFill="1" applyAlignment="1">
      <alignment horizontal="right" vertical="center" wrapText="1" shrinkToFit="1"/>
    </xf>
    <xf numFmtId="166" fontId="12" fillId="6" borderId="2" xfId="1" applyNumberFormat="1" applyFont="1" applyFill="1" applyBorder="1" applyAlignment="1">
      <alignment horizontal="right" vertical="center" wrapText="1" shrinkToFit="1"/>
    </xf>
    <xf numFmtId="0" fontId="15" fillId="4" borderId="0" xfId="3" applyFont="1" applyFill="1" applyAlignment="1">
      <alignment wrapText="1"/>
    </xf>
    <xf numFmtId="0" fontId="15" fillId="4" borderId="0" xfId="3" applyFont="1" applyFill="1" applyAlignment="1">
      <alignment horizontal="right" wrapText="1" shrinkToFit="1"/>
    </xf>
    <xf numFmtId="166" fontId="16" fillId="4" borderId="0" xfId="1" applyNumberFormat="1" applyFont="1" applyFill="1" applyAlignment="1">
      <alignment horizontal="right" wrapText="1" shrinkToFit="1"/>
    </xf>
    <xf numFmtId="167" fontId="4" fillId="4" borderId="0" xfId="1" applyNumberFormat="1" applyFont="1" applyFill="1" applyAlignment="1">
      <alignment horizontal="right" wrapText="1" shrinkToFit="1"/>
    </xf>
    <xf numFmtId="0" fontId="3" fillId="4" borderId="0" xfId="0" applyFont="1" applyFill="1" applyAlignment="1">
      <alignment wrapText="1"/>
    </xf>
    <xf numFmtId="0" fontId="3" fillId="4" borderId="0" xfId="0" applyFont="1" applyFill="1" applyAlignment="1">
      <alignment horizontal="right" wrapText="1" shrinkToFit="1"/>
    </xf>
    <xf numFmtId="17" fontId="12" fillId="4" borderId="0" xfId="0" applyNumberFormat="1" applyFont="1" applyFill="1" applyAlignment="1">
      <alignment horizontal="right" wrapText="1" shrinkToFit="1"/>
    </xf>
    <xf numFmtId="0" fontId="5" fillId="4" borderId="0" xfId="0" applyFont="1" applyFill="1" applyAlignment="1">
      <alignment horizontal="right" wrapText="1" shrinkToFit="1"/>
    </xf>
    <xf numFmtId="0" fontId="5" fillId="4" borderId="0" xfId="0" quotePrefix="1" applyFont="1" applyFill="1" applyAlignment="1">
      <alignment horizontal="right" wrapText="1" shrinkToFit="1"/>
    </xf>
    <xf numFmtId="0" fontId="8" fillId="4" borderId="0" xfId="0" applyFont="1" applyFill="1" applyAlignment="1">
      <alignment horizontal="right" wrapText="1" shrinkToFit="1"/>
    </xf>
    <xf numFmtId="0" fontId="9" fillId="4" borderId="0" xfId="0" applyFont="1" applyFill="1" applyAlignment="1">
      <alignment horizontal="right" wrapText="1" shrinkToFit="1"/>
    </xf>
    <xf numFmtId="0" fontId="18" fillId="4" borderId="0" xfId="0" applyFont="1" applyFill="1" applyAlignment="1">
      <alignment horizontal="right" wrapText="1" shrinkToFit="1"/>
    </xf>
    <xf numFmtId="0" fontId="19" fillId="4" borderId="0" xfId="0" applyFont="1" applyFill="1" applyAlignment="1">
      <alignment horizontal="right" wrapText="1" shrinkToFit="1"/>
    </xf>
    <xf numFmtId="168" fontId="3" fillId="4" borderId="0" xfId="2" applyNumberFormat="1" applyFont="1" applyFill="1" applyAlignment="1">
      <alignment horizontal="right" wrapText="1" shrinkToFit="1"/>
    </xf>
    <xf numFmtId="169" fontId="3" fillId="4" borderId="0" xfId="2" applyNumberFormat="1" applyFont="1" applyFill="1" applyAlignment="1">
      <alignment horizontal="right" wrapText="1" shrinkToFit="1"/>
    </xf>
    <xf numFmtId="166" fontId="8" fillId="4" borderId="0" xfId="1" applyNumberFormat="1" applyFont="1" applyFill="1" applyAlignment="1">
      <alignment horizontal="right" wrapText="1" shrinkToFit="1"/>
    </xf>
    <xf numFmtId="0" fontId="3" fillId="6" borderId="0" xfId="0" applyFont="1" applyFill="1" applyAlignment="1">
      <alignment horizontal="left" vertical="center" indent="1"/>
    </xf>
    <xf numFmtId="0" fontId="3" fillId="4" borderId="0" xfId="0" applyFont="1" applyFill="1" applyAlignment="1">
      <alignment vertical="center" wrapText="1"/>
    </xf>
    <xf numFmtId="166" fontId="5" fillId="4" borderId="0" xfId="1" applyNumberFormat="1" applyFont="1" applyFill="1" applyAlignment="1">
      <alignment horizontal="right" wrapText="1" shrinkToFit="1"/>
    </xf>
    <xf numFmtId="0" fontId="3" fillId="4" borderId="0" xfId="0" applyFont="1" applyFill="1" applyAlignment="1">
      <alignment horizontal="left" vertical="center" indent="1"/>
    </xf>
    <xf numFmtId="0" fontId="3" fillId="4" borderId="4" xfId="0" applyFont="1" applyFill="1" applyBorder="1" applyAlignment="1">
      <alignment wrapText="1"/>
    </xf>
    <xf numFmtId="0" fontId="3" fillId="4" borderId="4" xfId="0" applyFont="1" applyFill="1" applyBorder="1" applyAlignment="1">
      <alignment horizontal="right" wrapText="1" shrinkToFit="1"/>
    </xf>
    <xf numFmtId="169" fontId="3" fillId="3" borderId="4" xfId="2" applyNumberFormat="1" applyFont="1" applyFill="1" applyBorder="1" applyAlignment="1">
      <alignment vertical="center" wrapText="1" shrinkToFit="1"/>
    </xf>
    <xf numFmtId="0" fontId="3" fillId="4" borderId="2" xfId="0" applyFont="1" applyFill="1" applyBorder="1" applyAlignment="1">
      <alignment wrapText="1"/>
    </xf>
    <xf numFmtId="0" fontId="3" fillId="3" borderId="2" xfId="0" applyFont="1" applyFill="1" applyBorder="1" applyAlignment="1">
      <alignment horizontal="right" wrapText="1" shrinkToFit="1"/>
    </xf>
    <xf numFmtId="0" fontId="3" fillId="3" borderId="0" xfId="0" applyFont="1" applyFill="1" applyAlignment="1">
      <alignment horizontal="right" wrapText="1" shrinkToFit="1"/>
    </xf>
    <xf numFmtId="169" fontId="3" fillId="3" borderId="0" xfId="2" applyNumberFormat="1" applyFont="1" applyFill="1" applyAlignment="1">
      <alignment horizontal="right" vertical="center" wrapText="1" shrinkToFit="1"/>
    </xf>
    <xf numFmtId="169" fontId="3" fillId="3" borderId="4" xfId="2" applyNumberFormat="1" applyFont="1" applyFill="1" applyBorder="1" applyAlignment="1">
      <alignment horizontal="right" vertical="center" wrapText="1" shrinkToFit="1"/>
    </xf>
    <xf numFmtId="0" fontId="10" fillId="4" borderId="0" xfId="0" applyFont="1" applyFill="1" applyAlignment="1">
      <alignment horizontal="right" wrapText="1" shrinkToFit="1"/>
    </xf>
    <xf numFmtId="0" fontId="11" fillId="4" borderId="0" xfId="1" applyNumberFormat="1" applyFont="1" applyFill="1" applyAlignment="1">
      <alignment horizontal="right" wrapText="1" shrinkToFit="1"/>
    </xf>
    <xf numFmtId="0" fontId="12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right" wrapText="1" shrinkToFit="1"/>
    </xf>
    <xf numFmtId="0" fontId="3" fillId="0" borderId="0" xfId="3" applyFont="1"/>
    <xf numFmtId="0" fontId="12" fillId="0" borderId="0" xfId="0" applyFont="1" applyAlignment="1">
      <alignment vertical="center" wrapText="1"/>
    </xf>
    <xf numFmtId="0" fontId="10" fillId="0" borderId="0" xfId="0" applyFont="1" applyAlignment="1">
      <alignment horizontal="right" wrapText="1" shrinkToFit="1"/>
    </xf>
    <xf numFmtId="0" fontId="3" fillId="3" borderId="0" xfId="3" applyFont="1" applyFill="1" applyAlignment="1">
      <alignment horizontal="right" wrapText="1" shrinkToFit="1"/>
    </xf>
    <xf numFmtId="0" fontId="3" fillId="4" borderId="0" xfId="0" applyFont="1" applyFill="1" applyAlignment="1">
      <alignment vertical="center"/>
    </xf>
    <xf numFmtId="0" fontId="12" fillId="4" borderId="0" xfId="0" applyFont="1" applyFill="1" applyAlignment="1">
      <alignment horizontal="center" vertical="center" wrapText="1"/>
    </xf>
    <xf numFmtId="0" fontId="12" fillId="4" borderId="0" xfId="0" applyFont="1" applyFill="1" applyAlignment="1">
      <alignment horizontal="right" vertical="center" wrapText="1" shrinkToFit="1"/>
    </xf>
    <xf numFmtId="0" fontId="12" fillId="0" borderId="0" xfId="0" applyFont="1" applyAlignment="1">
      <alignment horizontal="right" vertical="center" wrapText="1" shrinkToFit="1"/>
    </xf>
    <xf numFmtId="166" fontId="4" fillId="4" borderId="0" xfId="0" applyNumberFormat="1" applyFont="1" applyFill="1" applyAlignment="1">
      <alignment horizontal="right" vertical="center" wrapText="1" shrinkToFit="1"/>
    </xf>
    <xf numFmtId="0" fontId="3" fillId="4" borderId="0" xfId="0" applyFont="1" applyFill="1" applyAlignment="1">
      <alignment horizontal="right" vertical="center" wrapText="1" shrinkToFit="1"/>
    </xf>
    <xf numFmtId="0" fontId="12" fillId="4" borderId="0" xfId="4" quotePrefix="1" applyFont="1" applyFill="1" applyAlignment="1">
      <alignment horizontal="left" vertical="center" wrapText="1"/>
    </xf>
    <xf numFmtId="0" fontId="12" fillId="4" borderId="0" xfId="4" quotePrefix="1" applyFont="1" applyFill="1" applyAlignment="1">
      <alignment horizontal="right" vertical="center" wrapText="1" shrinkToFit="1"/>
    </xf>
    <xf numFmtId="0" fontId="4" fillId="4" borderId="0" xfId="0" applyFont="1" applyFill="1" applyAlignment="1">
      <alignment horizontal="right" vertical="center" wrapText="1" shrinkToFit="1"/>
    </xf>
    <xf numFmtId="0" fontId="11" fillId="4" borderId="0" xfId="4" applyFont="1" applyFill="1" applyAlignment="1">
      <alignment horizontal="left" vertical="center" wrapText="1"/>
    </xf>
    <xf numFmtId="0" fontId="11" fillId="4" borderId="0" xfId="4" applyFont="1" applyFill="1" applyAlignment="1">
      <alignment horizontal="right" vertical="center" wrapText="1" shrinkToFit="1"/>
    </xf>
    <xf numFmtId="0" fontId="11" fillId="4" borderId="0" xfId="0" applyFont="1" applyFill="1" applyAlignment="1">
      <alignment horizontal="right" vertical="center" wrapText="1" shrinkToFit="1"/>
    </xf>
    <xf numFmtId="0" fontId="25" fillId="4" borderId="0" xfId="0" applyFont="1" applyFill="1" applyAlignment="1">
      <alignment vertical="center"/>
    </xf>
    <xf numFmtId="0" fontId="13" fillId="4" borderId="0" xfId="0" applyFont="1" applyFill="1" applyAlignment="1">
      <alignment vertical="center" wrapText="1"/>
    </xf>
    <xf numFmtId="0" fontId="13" fillId="4" borderId="0" xfId="0" applyFont="1" applyFill="1" applyAlignment="1">
      <alignment horizontal="right" vertical="center" wrapText="1" shrinkToFit="1"/>
    </xf>
    <xf numFmtId="166" fontId="12" fillId="4" borderId="0" xfId="1" applyNumberFormat="1" applyFont="1" applyFill="1" applyAlignment="1">
      <alignment horizontal="right" vertical="center" wrapText="1" shrinkToFit="1"/>
    </xf>
    <xf numFmtId="167" fontId="3" fillId="4" borderId="0" xfId="1" applyNumberFormat="1" applyFont="1" applyFill="1" applyAlignment="1">
      <alignment horizontal="right" vertical="center" wrapText="1" shrinkToFit="1"/>
    </xf>
    <xf numFmtId="167" fontId="3" fillId="0" borderId="0" xfId="1" applyNumberFormat="1" applyFont="1" applyAlignment="1">
      <alignment horizontal="right" vertical="center" wrapText="1" shrinkToFit="1"/>
    </xf>
    <xf numFmtId="166" fontId="3" fillId="4" borderId="0" xfId="1" applyNumberFormat="1" applyFont="1" applyFill="1" applyAlignment="1">
      <alignment horizontal="right" vertical="center" wrapText="1" shrinkToFit="1"/>
    </xf>
    <xf numFmtId="0" fontId="13" fillId="6" borderId="2" xfId="0" applyFont="1" applyFill="1" applyBorder="1" applyAlignment="1">
      <alignment vertical="center" wrapText="1"/>
    </xf>
    <xf numFmtId="167" fontId="3" fillId="6" borderId="2" xfId="1" applyNumberFormat="1" applyFont="1" applyFill="1" applyBorder="1" applyAlignment="1">
      <alignment horizontal="right" vertical="center" wrapText="1" shrinkToFit="1"/>
    </xf>
    <xf numFmtId="0" fontId="13" fillId="4" borderId="6" xfId="0" applyFont="1" applyFill="1" applyBorder="1" applyAlignment="1">
      <alignment vertical="center" wrapText="1"/>
    </xf>
    <xf numFmtId="166" fontId="12" fillId="4" borderId="6" xfId="1" applyNumberFormat="1" applyFont="1" applyFill="1" applyBorder="1" applyAlignment="1">
      <alignment horizontal="right" vertical="center" wrapText="1" shrinkToFit="1"/>
    </xf>
    <xf numFmtId="167" fontId="3" fillId="4" borderId="6" xfId="1" applyNumberFormat="1" applyFont="1" applyFill="1" applyBorder="1" applyAlignment="1">
      <alignment horizontal="right" vertical="center" wrapText="1" shrinkToFit="1"/>
    </xf>
    <xf numFmtId="167" fontId="3" fillId="0" borderId="6" xfId="1" applyNumberFormat="1" applyFont="1" applyBorder="1" applyAlignment="1">
      <alignment horizontal="right" vertical="center" wrapText="1" shrinkToFit="1"/>
    </xf>
    <xf numFmtId="167" fontId="3" fillId="3" borderId="6" xfId="1" applyNumberFormat="1" applyFont="1" applyFill="1" applyBorder="1" applyAlignment="1">
      <alignment horizontal="right" vertical="center" wrapText="1" shrinkToFit="1"/>
    </xf>
    <xf numFmtId="0" fontId="13" fillId="6" borderId="0" xfId="0" applyFont="1" applyFill="1" applyAlignment="1">
      <alignment horizontal="left" vertical="center" wrapText="1" indent="1"/>
    </xf>
    <xf numFmtId="0" fontId="13" fillId="4" borderId="0" xfId="0" quotePrefix="1" applyFont="1" applyFill="1" applyAlignment="1">
      <alignment horizontal="right" vertical="center" wrapText="1" shrinkToFit="1"/>
    </xf>
    <xf numFmtId="166" fontId="12" fillId="6" borderId="0" xfId="1" applyNumberFormat="1" applyFont="1" applyFill="1" applyAlignment="1">
      <alignment horizontal="right" vertical="center" wrapText="1" shrinkToFit="1"/>
    </xf>
    <xf numFmtId="167" fontId="3" fillId="6" borderId="0" xfId="1" applyNumberFormat="1" applyFont="1" applyFill="1" applyAlignment="1">
      <alignment horizontal="right" vertical="center" wrapText="1" shrinkToFit="1"/>
    </xf>
    <xf numFmtId="0" fontId="13" fillId="4" borderId="0" xfId="0" applyFont="1" applyFill="1" applyAlignment="1">
      <alignment horizontal="left" vertical="center" wrapText="1" indent="1"/>
    </xf>
    <xf numFmtId="167" fontId="3" fillId="3" borderId="0" xfId="1" applyNumberFormat="1" applyFont="1" applyFill="1" applyAlignment="1">
      <alignment horizontal="right" vertical="center" wrapText="1" shrinkToFit="1"/>
    </xf>
    <xf numFmtId="0" fontId="13" fillId="6" borderId="0" xfId="0" applyFont="1" applyFill="1" applyAlignment="1">
      <alignment vertical="center" wrapText="1"/>
    </xf>
    <xf numFmtId="166" fontId="3" fillId="3" borderId="0" xfId="1" applyNumberFormat="1" applyFont="1" applyFill="1" applyAlignment="1">
      <alignment horizontal="right" vertical="center" wrapText="1" shrinkToFit="1"/>
    </xf>
    <xf numFmtId="0" fontId="13" fillId="3" borderId="6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right" vertical="center" wrapText="1" shrinkToFit="1"/>
    </xf>
    <xf numFmtId="0" fontId="3" fillId="3" borderId="0" xfId="0" applyFont="1" applyFill="1" applyAlignment="1">
      <alignment vertical="center"/>
    </xf>
    <xf numFmtId="0" fontId="13" fillId="6" borderId="6" xfId="0" applyFont="1" applyFill="1" applyBorder="1" applyAlignment="1">
      <alignment horizontal="left" vertical="center" wrapText="1"/>
    </xf>
    <xf numFmtId="166" fontId="12" fillId="6" borderId="6" xfId="1" applyNumberFormat="1" applyFont="1" applyFill="1" applyBorder="1" applyAlignment="1">
      <alignment horizontal="right" vertical="center" wrapText="1" shrinkToFit="1"/>
    </xf>
    <xf numFmtId="166" fontId="3" fillId="6" borderId="6" xfId="1" quotePrefix="1" applyNumberFormat="1" applyFont="1" applyFill="1" applyBorder="1" applyAlignment="1">
      <alignment horizontal="right" vertical="center" wrapText="1" shrinkToFit="1"/>
    </xf>
    <xf numFmtId="167" fontId="3" fillId="6" borderId="6" xfId="1" applyNumberFormat="1" applyFont="1" applyFill="1" applyBorder="1" applyAlignment="1">
      <alignment horizontal="right" vertical="center" wrapText="1" shrinkToFit="1"/>
    </xf>
    <xf numFmtId="0" fontId="13" fillId="4" borderId="0" xfId="0" quotePrefix="1" applyFont="1" applyFill="1" applyAlignment="1">
      <alignment horizontal="left" vertical="center" wrapText="1" indent="1"/>
    </xf>
    <xf numFmtId="43" fontId="3" fillId="4" borderId="0" xfId="1" quotePrefix="1" applyFont="1" applyFill="1" applyAlignment="1">
      <alignment horizontal="right" vertical="center" wrapText="1" shrinkToFit="1"/>
    </xf>
    <xf numFmtId="0" fontId="13" fillId="6" borderId="0" xfId="0" quotePrefix="1" applyFont="1" applyFill="1" applyAlignment="1">
      <alignment horizontal="left" vertical="center" wrapText="1" indent="1"/>
    </xf>
    <xf numFmtId="166" fontId="3" fillId="6" borderId="0" xfId="1" quotePrefix="1" applyNumberFormat="1" applyFont="1" applyFill="1" applyAlignment="1">
      <alignment horizontal="right" vertical="center" wrapText="1" shrinkToFit="1"/>
    </xf>
    <xf numFmtId="166" fontId="12" fillId="4" borderId="2" xfId="1" applyNumberFormat="1" applyFont="1" applyFill="1" applyBorder="1" applyAlignment="1">
      <alignment horizontal="right" vertical="center" wrapText="1" shrinkToFit="1"/>
    </xf>
    <xf numFmtId="167" fontId="3" fillId="4" borderId="2" xfId="1" applyNumberFormat="1" applyFont="1" applyFill="1" applyBorder="1" applyAlignment="1">
      <alignment horizontal="right" vertical="center" wrapText="1" shrinkToFit="1"/>
    </xf>
    <xf numFmtId="167" fontId="3" fillId="0" borderId="2" xfId="1" applyNumberFormat="1" applyFont="1" applyBorder="1" applyAlignment="1">
      <alignment horizontal="right" vertical="center" wrapText="1" shrinkToFit="1"/>
    </xf>
    <xf numFmtId="167" fontId="3" fillId="3" borderId="2" xfId="1" applyNumberFormat="1" applyFont="1" applyFill="1" applyBorder="1" applyAlignment="1">
      <alignment horizontal="right" vertical="center" wrapText="1" shrinkToFit="1"/>
    </xf>
    <xf numFmtId="166" fontId="3" fillId="6" borderId="6" xfId="1" applyNumberFormat="1" applyFont="1" applyFill="1" applyBorder="1" applyAlignment="1">
      <alignment horizontal="right" vertical="center" wrapText="1" shrinkToFit="1"/>
    </xf>
    <xf numFmtId="0" fontId="13" fillId="3" borderId="0" xfId="0" applyFont="1" applyFill="1" applyAlignment="1">
      <alignment wrapText="1"/>
    </xf>
    <xf numFmtId="0" fontId="13" fillId="3" borderId="0" xfId="0" applyFont="1" applyFill="1" applyAlignment="1">
      <alignment horizontal="right" wrapText="1" shrinkToFit="1"/>
    </xf>
    <xf numFmtId="166" fontId="12" fillId="4" borderId="0" xfId="1" applyNumberFormat="1" applyFont="1" applyFill="1" applyAlignment="1">
      <alignment horizontal="right" wrapText="1" shrinkToFit="1"/>
    </xf>
    <xf numFmtId="166" fontId="26" fillId="3" borderId="0" xfId="1" applyNumberFormat="1" applyFont="1" applyFill="1" applyAlignment="1">
      <alignment horizontal="right" wrapText="1" shrinkToFit="1"/>
    </xf>
    <xf numFmtId="167" fontId="3" fillId="3" borderId="0" xfId="1" applyNumberFormat="1" applyFont="1" applyFill="1" applyAlignment="1">
      <alignment horizontal="right" wrapText="1" shrinkToFit="1"/>
    </xf>
    <xf numFmtId="167" fontId="3" fillId="4" borderId="0" xfId="1" applyNumberFormat="1" applyFont="1" applyFill="1" applyAlignment="1">
      <alignment horizontal="right" wrapText="1" shrinkToFit="1"/>
    </xf>
    <xf numFmtId="166" fontId="3" fillId="3" borderId="0" xfId="1" applyNumberFormat="1" applyFont="1" applyFill="1" applyAlignment="1">
      <alignment horizontal="right" wrapText="1" shrinkToFit="1"/>
    </xf>
    <xf numFmtId="0" fontId="3" fillId="3" borderId="0" xfId="0" applyFont="1" applyFill="1"/>
    <xf numFmtId="169" fontId="27" fillId="6" borderId="0" xfId="2" quotePrefix="1" applyNumberFormat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vertical="center" wrapText="1"/>
    </xf>
    <xf numFmtId="166" fontId="3" fillId="4" borderId="2" xfId="1" applyNumberFormat="1" applyFont="1" applyFill="1" applyBorder="1" applyAlignment="1">
      <alignment horizontal="right" vertical="center" wrapText="1" shrinkToFit="1"/>
    </xf>
    <xf numFmtId="0" fontId="13" fillId="6" borderId="4" xfId="0" applyFont="1" applyFill="1" applyBorder="1" applyAlignment="1">
      <alignment vertical="center" wrapText="1"/>
    </xf>
    <xf numFmtId="167" fontId="3" fillId="6" borderId="4" xfId="1" applyNumberFormat="1" applyFont="1" applyFill="1" applyBorder="1" applyAlignment="1">
      <alignment horizontal="right" vertical="center" wrapText="1" shrinkToFit="1"/>
    </xf>
    <xf numFmtId="9" fontId="26" fillId="4" borderId="0" xfId="2" applyFont="1" applyFill="1" applyAlignment="1">
      <alignment horizontal="right" vertical="center" wrapText="1" shrinkToFit="1"/>
    </xf>
    <xf numFmtId="166" fontId="13" fillId="4" borderId="0" xfId="1" applyNumberFormat="1" applyFont="1" applyFill="1" applyAlignment="1">
      <alignment horizontal="right" vertical="center" wrapText="1" shrinkToFit="1"/>
    </xf>
    <xf numFmtId="167" fontId="13" fillId="4" borderId="0" xfId="1" applyNumberFormat="1" applyFont="1" applyFill="1" applyAlignment="1">
      <alignment horizontal="right" vertical="center" wrapText="1" shrinkToFit="1"/>
    </xf>
    <xf numFmtId="167" fontId="13" fillId="0" borderId="0" xfId="1" applyNumberFormat="1" applyFont="1" applyAlignment="1">
      <alignment horizontal="right" vertical="center" wrapText="1" shrinkToFit="1"/>
    </xf>
    <xf numFmtId="167" fontId="13" fillId="3" borderId="0" xfId="1" applyNumberFormat="1" applyFont="1" applyFill="1" applyAlignment="1">
      <alignment horizontal="right" vertical="center" wrapText="1" shrinkToFit="1"/>
    </xf>
    <xf numFmtId="0" fontId="5" fillId="5" borderId="0" xfId="0" applyFont="1" applyFill="1" applyAlignment="1">
      <alignment vertical="center" wrapText="1"/>
    </xf>
    <xf numFmtId="167" fontId="25" fillId="4" borderId="0" xfId="1" applyNumberFormat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horizontal="left" wrapText="1"/>
    </xf>
    <xf numFmtId="168" fontId="3" fillId="4" borderId="2" xfId="0" applyNumberFormat="1" applyFont="1" applyFill="1" applyBorder="1" applyAlignment="1">
      <alignment horizontal="right" vertical="center" wrapText="1" shrinkToFit="1"/>
    </xf>
    <xf numFmtId="0" fontId="3" fillId="6" borderId="0" xfId="0" applyFont="1" applyFill="1" applyAlignment="1">
      <alignment wrapText="1"/>
    </xf>
    <xf numFmtId="168" fontId="3" fillId="6" borderId="0" xfId="0" applyNumberFormat="1" applyFont="1" applyFill="1" applyAlignment="1">
      <alignment horizontal="right" vertical="center" wrapText="1" shrinkToFit="1"/>
    </xf>
    <xf numFmtId="168" fontId="26" fillId="6" borderId="0" xfId="0" applyNumberFormat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wrapText="1"/>
    </xf>
    <xf numFmtId="168" fontId="26" fillId="0" borderId="2" xfId="0" applyNumberFormat="1" applyFont="1" applyBorder="1" applyAlignment="1">
      <alignment horizontal="right" vertical="center" wrapText="1" shrinkToFit="1"/>
    </xf>
    <xf numFmtId="0" fontId="4" fillId="6" borderId="0" xfId="0" applyFont="1" applyFill="1" applyAlignment="1">
      <alignment wrapText="1"/>
    </xf>
    <xf numFmtId="43" fontId="3" fillId="3" borderId="0" xfId="1" applyFont="1" applyFill="1" applyAlignment="1">
      <alignment horizontal="right" vertical="center" wrapText="1" shrinkToFit="1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right" vertical="center" wrapText="1" shrinkToFit="1"/>
    </xf>
    <xf numFmtId="166" fontId="12" fillId="3" borderId="4" xfId="1" applyNumberFormat="1" applyFont="1" applyFill="1" applyBorder="1" applyAlignment="1">
      <alignment horizontal="right" vertical="center" wrapText="1" shrinkToFit="1"/>
    </xf>
    <xf numFmtId="0" fontId="26" fillId="3" borderId="4" xfId="0" applyFont="1" applyFill="1" applyBorder="1" applyAlignment="1">
      <alignment horizontal="right" vertical="center" wrapText="1" shrinkToFit="1"/>
    </xf>
    <xf numFmtId="167" fontId="26" fillId="3" borderId="4" xfId="1" applyNumberFormat="1" applyFont="1" applyFill="1" applyBorder="1" applyAlignment="1">
      <alignment horizontal="right" vertical="center" wrapText="1" shrinkToFit="1"/>
    </xf>
    <xf numFmtId="167" fontId="3" fillId="4" borderId="4" xfId="1" applyNumberFormat="1" applyFont="1" applyFill="1" applyBorder="1" applyAlignment="1">
      <alignment horizontal="right" vertical="center" wrapText="1" shrinkToFit="1"/>
    </xf>
    <xf numFmtId="168" fontId="26" fillId="0" borderId="4" xfId="0" applyNumberFormat="1" applyFont="1" applyBorder="1" applyAlignment="1">
      <alignment horizontal="right" vertical="center" wrapText="1" shrinkToFit="1"/>
    </xf>
    <xf numFmtId="0" fontId="3" fillId="3" borderId="0" xfId="0" applyFont="1" applyFill="1" applyAlignment="1">
      <alignment horizontal="right" vertical="center" wrapText="1" shrinkToFit="1"/>
    </xf>
    <xf numFmtId="0" fontId="3" fillId="3" borderId="0" xfId="0" applyFont="1" applyFill="1" applyAlignment="1">
      <alignment vertical="center" wrapText="1"/>
    </xf>
    <xf numFmtId="168" fontId="3" fillId="0" borderId="0" xfId="0" applyNumberFormat="1" applyFont="1" applyAlignment="1">
      <alignment horizontal="right" vertical="center" wrapText="1" shrinkToFit="1"/>
    </xf>
    <xf numFmtId="0" fontId="13" fillId="4" borderId="0" xfId="0" applyFont="1" applyFill="1" applyAlignment="1">
      <alignment wrapText="1"/>
    </xf>
    <xf numFmtId="0" fontId="3" fillId="0" borderId="0" xfId="0" applyFont="1" applyAlignment="1">
      <alignment horizontal="right" vertical="center" wrapText="1" shrinkToFit="1"/>
    </xf>
    <xf numFmtId="43" fontId="26" fillId="0" borderId="0" xfId="1" applyFont="1" applyAlignment="1">
      <alignment horizontal="right" vertical="center" wrapText="1" shrinkToFit="1"/>
    </xf>
    <xf numFmtId="43" fontId="4" fillId="4" borderId="0" xfId="1" applyFont="1" applyFill="1" applyAlignment="1">
      <alignment horizontal="right" vertical="center" wrapText="1" shrinkToFit="1"/>
    </xf>
    <xf numFmtId="0" fontId="4" fillId="4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right" vertical="center" wrapText="1" shrinkToFit="1"/>
    </xf>
    <xf numFmtId="0" fontId="13" fillId="3" borderId="0" xfId="0" applyFont="1" applyFill="1" applyAlignment="1">
      <alignment vertical="center" wrapText="1"/>
    </xf>
    <xf numFmtId="10" fontId="4" fillId="3" borderId="0" xfId="2" applyNumberFormat="1" applyFont="1" applyFill="1" applyAlignment="1">
      <alignment horizontal="right" vertical="center" wrapText="1" shrinkToFit="1"/>
    </xf>
    <xf numFmtId="43" fontId="13" fillId="3" borderId="0" xfId="1" applyFont="1" applyFill="1" applyAlignment="1">
      <alignment horizontal="right" vertical="center" wrapText="1" shrinkToFit="1"/>
    </xf>
    <xf numFmtId="0" fontId="3" fillId="4" borderId="0" xfId="0" applyFont="1" applyFill="1"/>
    <xf numFmtId="167" fontId="21" fillId="4" borderId="0" xfId="1" applyNumberFormat="1" applyFont="1" applyFill="1" applyAlignment="1">
      <alignment horizontal="right" vertical="center" wrapText="1" shrinkToFit="1"/>
    </xf>
    <xf numFmtId="0" fontId="22" fillId="4" borderId="0" xfId="0" applyFont="1" applyFill="1" applyAlignment="1">
      <alignment horizontal="right" vertical="center" wrapText="1" shrinkToFit="1"/>
    </xf>
    <xf numFmtId="0" fontId="22" fillId="3" borderId="0" xfId="0" applyFont="1" applyFill="1" applyAlignment="1">
      <alignment horizontal="right" vertical="center" wrapText="1" shrinkToFit="1"/>
    </xf>
    <xf numFmtId="0" fontId="31" fillId="4" borderId="0" xfId="3" applyFont="1" applyFill="1"/>
    <xf numFmtId="0" fontId="32" fillId="4" borderId="0" xfId="3" applyFont="1" applyFill="1" applyAlignment="1">
      <alignment horizontal="left"/>
    </xf>
    <xf numFmtId="0" fontId="32" fillId="4" borderId="0" xfId="3" applyFont="1" applyFill="1" applyAlignment="1">
      <alignment horizontal="centerContinuous"/>
    </xf>
    <xf numFmtId="0" fontId="31" fillId="4" borderId="0" xfId="3" applyFont="1" applyFill="1" applyAlignment="1">
      <alignment horizontal="centerContinuous"/>
    </xf>
    <xf numFmtId="0" fontId="35" fillId="4" borderId="0" xfId="3" applyFont="1" applyFill="1" applyAlignment="1">
      <alignment horizontal="centerContinuous" vertical="center"/>
    </xf>
    <xf numFmtId="166" fontId="32" fillId="4" borderId="0" xfId="3" applyNumberFormat="1" applyFont="1" applyFill="1" applyAlignment="1">
      <alignment horizontal="centerContinuous" vertical="center"/>
    </xf>
    <xf numFmtId="0" fontId="35" fillId="4" borderId="0" xfId="4" quotePrefix="1" applyFont="1" applyFill="1" applyAlignment="1">
      <alignment horizontal="left"/>
    </xf>
    <xf numFmtId="0" fontId="35" fillId="4" borderId="0" xfId="3" applyFont="1" applyFill="1" applyAlignment="1">
      <alignment horizontal="center"/>
    </xf>
    <xf numFmtId="0" fontId="35" fillId="4" borderId="5" xfId="4" applyFont="1" applyFill="1" applyBorder="1" applyAlignment="1">
      <alignment horizontal="center"/>
    </xf>
    <xf numFmtId="0" fontId="35" fillId="4" borderId="5" xfId="4" applyFont="1" applyFill="1" applyBorder="1" applyAlignment="1">
      <alignment horizontal="left"/>
    </xf>
    <xf numFmtId="0" fontId="35" fillId="4" borderId="0" xfId="4" applyFont="1" applyFill="1" applyAlignment="1">
      <alignment horizontal="left"/>
    </xf>
    <xf numFmtId="0" fontId="32" fillId="4" borderId="8" xfId="0" applyFont="1" applyFill="1" applyBorder="1" applyAlignment="1">
      <alignment horizontal="center" wrapText="1"/>
    </xf>
    <xf numFmtId="0" fontId="32" fillId="4" borderId="8" xfId="0" applyFont="1" applyFill="1" applyBorder="1" applyAlignment="1">
      <alignment horizontal="center"/>
    </xf>
    <xf numFmtId="166" fontId="31" fillId="4" borderId="0" xfId="3" applyNumberFormat="1" applyFont="1" applyFill="1"/>
    <xf numFmtId="0" fontId="36" fillId="4" borderId="0" xfId="3" applyFont="1" applyFill="1"/>
    <xf numFmtId="166" fontId="31" fillId="4" borderId="0" xfId="1" applyNumberFormat="1" applyFont="1" applyFill="1"/>
    <xf numFmtId="0" fontId="36" fillId="4" borderId="5" xfId="3" applyFont="1" applyFill="1" applyBorder="1"/>
    <xf numFmtId="166" fontId="31" fillId="4" borderId="5" xfId="1" applyNumberFormat="1" applyFont="1" applyFill="1" applyBorder="1"/>
    <xf numFmtId="0" fontId="36" fillId="4" borderId="0" xfId="3" applyFont="1" applyFill="1" applyAlignment="1">
      <alignment horizontal="left"/>
    </xf>
    <xf numFmtId="0" fontId="36" fillId="4" borderId="0" xfId="3" quotePrefix="1" applyFont="1" applyFill="1" applyAlignment="1">
      <alignment horizontal="left"/>
    </xf>
    <xf numFmtId="0" fontId="36" fillId="4" borderId="0" xfId="0" applyFont="1" applyFill="1"/>
    <xf numFmtId="0" fontId="36" fillId="3" borderId="8" xfId="0" applyFont="1" applyFill="1" applyBorder="1" applyAlignment="1">
      <alignment horizontal="left"/>
    </xf>
    <xf numFmtId="0" fontId="36" fillId="3" borderId="0" xfId="3" applyFont="1" applyFill="1" applyAlignment="1">
      <alignment horizontal="left"/>
    </xf>
    <xf numFmtId="166" fontId="31" fillId="3" borderId="8" xfId="1" applyNumberFormat="1" applyFont="1" applyFill="1" applyBorder="1"/>
    <xf numFmtId="0" fontId="31" fillId="3" borderId="0" xfId="3" applyFont="1" applyFill="1"/>
    <xf numFmtId="0" fontId="36" fillId="4" borderId="5" xfId="0" applyFont="1" applyFill="1" applyBorder="1" applyAlignment="1">
      <alignment horizontal="left"/>
    </xf>
    <xf numFmtId="166" fontId="31" fillId="4" borderId="5" xfId="1" quotePrefix="1" applyNumberFormat="1" applyFont="1" applyFill="1" applyBorder="1" applyAlignment="1">
      <alignment horizontal="left"/>
    </xf>
    <xf numFmtId="166" fontId="31" fillId="4" borderId="0" xfId="1" quotePrefix="1" applyNumberFormat="1" applyFont="1" applyFill="1" applyAlignment="1">
      <alignment horizontal="left"/>
    </xf>
    <xf numFmtId="0" fontId="36" fillId="4" borderId="5" xfId="3" quotePrefix="1" applyFont="1" applyFill="1" applyBorder="1" applyAlignment="1">
      <alignment horizontal="left"/>
    </xf>
    <xf numFmtId="0" fontId="36" fillId="4" borderId="0" xfId="0" quotePrefix="1" applyFont="1" applyFill="1" applyAlignment="1">
      <alignment horizontal="left"/>
    </xf>
    <xf numFmtId="0" fontId="36" fillId="4" borderId="0" xfId="0" applyFont="1" applyFill="1" applyAlignment="1">
      <alignment horizontal="left"/>
    </xf>
    <xf numFmtId="0" fontId="36" fillId="3" borderId="8" xfId="3" applyFont="1" applyFill="1" applyBorder="1" applyAlignment="1">
      <alignment horizontal="left"/>
    </xf>
    <xf numFmtId="0" fontId="36" fillId="3" borderId="0" xfId="3" applyFont="1" applyFill="1"/>
    <xf numFmtId="166" fontId="31" fillId="3" borderId="0" xfId="1" applyNumberFormat="1" applyFont="1" applyFill="1"/>
    <xf numFmtId="166" fontId="31" fillId="3" borderId="0" xfId="3" applyNumberFormat="1" applyFont="1" applyFill="1"/>
    <xf numFmtId="166" fontId="31" fillId="4" borderId="0" xfId="2" quotePrefix="1" applyNumberFormat="1" applyFont="1" applyFill="1" applyAlignment="1">
      <alignment horizontal="left"/>
    </xf>
    <xf numFmtId="0" fontId="36" fillId="3" borderId="8" xfId="3" applyFont="1" applyFill="1" applyBorder="1"/>
    <xf numFmtId="9" fontId="38" fillId="4" borderId="0" xfId="2" applyFont="1" applyFill="1"/>
    <xf numFmtId="9" fontId="39" fillId="4" borderId="0" xfId="2" applyFont="1" applyFill="1"/>
    <xf numFmtId="0" fontId="40" fillId="4" borderId="0" xfId="3" applyFont="1" applyFill="1"/>
    <xf numFmtId="169" fontId="32" fillId="4" borderId="0" xfId="2" applyNumberFormat="1" applyFont="1" applyFill="1"/>
    <xf numFmtId="0" fontId="41" fillId="4" borderId="0" xfId="3" applyFont="1" applyFill="1"/>
    <xf numFmtId="169" fontId="35" fillId="4" borderId="0" xfId="2" applyNumberFormat="1" applyFont="1" applyFill="1"/>
    <xf numFmtId="0" fontId="42" fillId="4" borderId="5" xfId="3" applyFont="1" applyFill="1" applyBorder="1"/>
    <xf numFmtId="0" fontId="42" fillId="4" borderId="0" xfId="3" applyFont="1" applyFill="1"/>
    <xf numFmtId="0" fontId="32" fillId="4" borderId="5" xfId="3" applyFont="1" applyFill="1" applyBorder="1" applyAlignment="1">
      <alignment horizontal="right"/>
    </xf>
    <xf numFmtId="0" fontId="36" fillId="4" borderId="8" xfId="3" applyFont="1" applyFill="1" applyBorder="1" applyAlignment="1">
      <alignment horizontal="left"/>
    </xf>
    <xf numFmtId="166" fontId="31" fillId="4" borderId="8" xfId="1" applyNumberFormat="1" applyFont="1" applyFill="1" applyBorder="1"/>
    <xf numFmtId="37" fontId="31" fillId="4" borderId="5" xfId="5" applyNumberFormat="1" applyFont="1" applyFill="1" applyBorder="1"/>
    <xf numFmtId="0" fontId="36" fillId="4" borderId="7" xfId="3" applyFont="1" applyFill="1" applyBorder="1"/>
    <xf numFmtId="166" fontId="31" fillId="4" borderId="7" xfId="1" applyNumberFormat="1" applyFont="1" applyFill="1" applyBorder="1" applyAlignment="1">
      <alignment horizontal="right"/>
    </xf>
    <xf numFmtId="0" fontId="31" fillId="3" borderId="5" xfId="3" applyFont="1" applyFill="1" applyBorder="1"/>
    <xf numFmtId="166" fontId="31" fillId="3" borderId="5" xfId="1" applyNumberFormat="1" applyFont="1" applyFill="1" applyBorder="1" applyAlignment="1">
      <alignment horizontal="right"/>
    </xf>
    <xf numFmtId="166" fontId="38" fillId="4" borderId="0" xfId="1" applyNumberFormat="1" applyFont="1" applyFill="1" applyAlignment="1">
      <alignment horizontal="right"/>
    </xf>
    <xf numFmtId="0" fontId="35" fillId="4" borderId="0" xfId="3" applyFont="1" applyFill="1"/>
    <xf numFmtId="0" fontId="12" fillId="4" borderId="0" xfId="0" applyFont="1" applyFill="1" applyAlignment="1">
      <alignment horizontal="centerContinuous" vertical="center"/>
    </xf>
    <xf numFmtId="0" fontId="12" fillId="4" borderId="0" xfId="4" quotePrefix="1" applyFont="1" applyFill="1" applyAlignment="1">
      <alignment horizontal="left" vertical="center"/>
    </xf>
    <xf numFmtId="0" fontId="12" fillId="4" borderId="0" xfId="4" applyFont="1" applyFill="1" applyAlignment="1">
      <alignment vertical="center"/>
    </xf>
    <xf numFmtId="0" fontId="11" fillId="4" borderId="0" xfId="4" applyFont="1" applyFill="1" applyAlignment="1">
      <alignment horizontal="right" vertical="center"/>
    </xf>
    <xf numFmtId="0" fontId="11" fillId="4" borderId="0" xfId="0" applyFont="1" applyFill="1" applyAlignment="1">
      <alignment horizontal="right" vertical="center"/>
    </xf>
    <xf numFmtId="0" fontId="25" fillId="4" borderId="0" xfId="0" applyFont="1" applyFill="1" applyAlignment="1">
      <alignment horizontal="right" vertical="center"/>
    </xf>
    <xf numFmtId="0" fontId="13" fillId="4" borderId="0" xfId="0" quotePrefix="1" applyFont="1" applyFill="1" applyAlignment="1">
      <alignment horizontal="left" vertical="center" wrapText="1"/>
    </xf>
    <xf numFmtId="0" fontId="13" fillId="4" borderId="0" xfId="0" quotePrefix="1" applyFont="1" applyFill="1" applyAlignment="1">
      <alignment horizontal="left" vertical="center"/>
    </xf>
    <xf numFmtId="167" fontId="8" fillId="0" borderId="0" xfId="5" applyNumberFormat="1" applyFont="1" applyAlignment="1">
      <alignment horizontal="right" vertical="center" wrapText="1" shrinkToFit="1"/>
    </xf>
    <xf numFmtId="0" fontId="13" fillId="4" borderId="0" xfId="0" applyFont="1" applyFill="1" applyAlignment="1">
      <alignment vertical="center"/>
    </xf>
    <xf numFmtId="167" fontId="8" fillId="3" borderId="0" xfId="1" applyNumberFormat="1" applyFont="1" applyFill="1" applyAlignment="1">
      <alignment horizontal="right" vertical="center" wrapText="1" shrinkToFit="1"/>
    </xf>
    <xf numFmtId="43" fontId="8" fillId="3" borderId="0" xfId="1" applyFont="1" applyFill="1" applyAlignment="1">
      <alignment horizontal="right" vertical="center" wrapText="1" shrinkToFit="1"/>
    </xf>
    <xf numFmtId="166" fontId="12" fillId="3" borderId="6" xfId="1" applyNumberFormat="1" applyFont="1" applyFill="1" applyBorder="1" applyAlignment="1">
      <alignment horizontal="right" vertical="center" wrapText="1" shrinkToFit="1"/>
    </xf>
    <xf numFmtId="0" fontId="13" fillId="6" borderId="0" xfId="0" applyFont="1" applyFill="1" applyAlignment="1">
      <alignment horizontal="left" vertical="center" wrapText="1"/>
    </xf>
    <xf numFmtId="0" fontId="13" fillId="4" borderId="0" xfId="0" applyFont="1" applyFill="1" applyAlignment="1">
      <alignment horizontal="left" vertical="center" wrapText="1"/>
    </xf>
    <xf numFmtId="43" fontId="8" fillId="0" borderId="0" xfId="1" applyFont="1" applyAlignment="1">
      <alignment horizontal="right" vertical="center" wrapText="1" shrinkToFit="1"/>
    </xf>
    <xf numFmtId="0" fontId="13" fillId="4" borderId="0" xfId="0" applyFont="1" applyFill="1"/>
    <xf numFmtId="166" fontId="12" fillId="6" borderId="0" xfId="1" applyNumberFormat="1" applyFont="1" applyFill="1" applyAlignment="1">
      <alignment horizontal="right" wrapText="1" shrinkToFit="1"/>
    </xf>
    <xf numFmtId="167" fontId="3" fillId="6" borderId="0" xfId="1" applyNumberFormat="1" applyFont="1" applyFill="1" applyAlignment="1">
      <alignment horizontal="right" wrapText="1" shrinkToFit="1"/>
    </xf>
    <xf numFmtId="0" fontId="13" fillId="3" borderId="0" xfId="0" applyFont="1" applyFill="1" applyAlignment="1">
      <alignment horizontal="left" vertical="center"/>
    </xf>
    <xf numFmtId="0" fontId="3" fillId="6" borderId="0" xfId="0" applyFont="1" applyFill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167" fontId="3" fillId="3" borderId="4" xfId="1" applyNumberFormat="1" applyFont="1" applyFill="1" applyBorder="1" applyAlignment="1">
      <alignment horizontal="right" vertical="center" wrapText="1" shrinkToFit="1"/>
    </xf>
    <xf numFmtId="167" fontId="8" fillId="0" borderId="0" xfId="1" applyNumberFormat="1" applyFont="1" applyAlignment="1">
      <alignment horizontal="right" vertical="center" wrapText="1" shrinkToFit="1"/>
    </xf>
    <xf numFmtId="43" fontId="5" fillId="4" borderId="0" xfId="1" applyFont="1" applyFill="1" applyAlignment="1">
      <alignment horizontal="right" vertical="center" wrapText="1" shrinkToFit="1"/>
    </xf>
    <xf numFmtId="167" fontId="5" fillId="4" borderId="0" xfId="1" applyNumberFormat="1" applyFont="1" applyFill="1" applyAlignment="1">
      <alignment horizontal="right" vertical="center" wrapText="1" shrinkToFit="1"/>
    </xf>
    <xf numFmtId="0" fontId="5" fillId="5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left" vertical="center"/>
    </xf>
    <xf numFmtId="43" fontId="3" fillId="4" borderId="0" xfId="1" applyFont="1" applyFill="1" applyAlignment="1">
      <alignment horizontal="right" vertical="center" wrapText="1" shrinkToFit="1"/>
    </xf>
    <xf numFmtId="0" fontId="3" fillId="4" borderId="0" xfId="4" applyFont="1" applyFill="1" applyAlignment="1">
      <alignment horizontal="right" vertical="center" wrapText="1" shrinkToFit="1"/>
    </xf>
    <xf numFmtId="0" fontId="7" fillId="0" borderId="1" xfId="0" applyFont="1" applyBorder="1" applyAlignment="1">
      <alignment vertical="center" wrapText="1"/>
    </xf>
    <xf numFmtId="0" fontId="44" fillId="0" borderId="1" xfId="0" applyFont="1" applyBorder="1" applyAlignment="1">
      <alignment horizontal="right" vertical="center" wrapText="1" shrinkToFit="1"/>
    </xf>
    <xf numFmtId="167" fontId="12" fillId="3" borderId="0" xfId="1" applyNumberFormat="1" applyFont="1" applyFill="1" applyAlignment="1">
      <alignment horizontal="right" vertical="center" wrapText="1" shrinkToFit="1"/>
    </xf>
    <xf numFmtId="0" fontId="3" fillId="6" borderId="0" xfId="4" applyFont="1" applyFill="1" applyAlignment="1">
      <alignment vertical="center" wrapText="1"/>
    </xf>
    <xf numFmtId="0" fontId="3" fillId="3" borderId="0" xfId="4" applyFont="1" applyFill="1" applyAlignment="1">
      <alignment vertical="center"/>
    </xf>
    <xf numFmtId="167" fontId="12" fillId="6" borderId="0" xfId="1" applyNumberFormat="1" applyFont="1" applyFill="1" applyAlignment="1">
      <alignment horizontal="right" vertical="center" wrapText="1" shrinkToFit="1"/>
    </xf>
    <xf numFmtId="0" fontId="3" fillId="3" borderId="0" xfId="4" applyFont="1" applyFill="1" applyAlignment="1">
      <alignment vertical="center" wrapText="1"/>
    </xf>
    <xf numFmtId="0" fontId="45" fillId="3" borderId="4" xfId="0" applyFont="1" applyFill="1" applyBorder="1" applyAlignment="1">
      <alignment vertical="center"/>
    </xf>
    <xf numFmtId="0" fontId="45" fillId="3" borderId="0" xfId="0" applyFont="1" applyFill="1" applyAlignment="1">
      <alignment vertical="center"/>
    </xf>
    <xf numFmtId="168" fontId="3" fillId="3" borderId="0" xfId="4" applyNumberFormat="1" applyFont="1" applyFill="1" applyAlignment="1">
      <alignment horizontal="right" vertical="center" wrapText="1" shrinkToFit="1"/>
    </xf>
    <xf numFmtId="0" fontId="13" fillId="3" borderId="0" xfId="0" applyFont="1" applyFill="1" applyAlignment="1">
      <alignment vertical="center"/>
    </xf>
    <xf numFmtId="0" fontId="4" fillId="4" borderId="0" xfId="3" applyFont="1" applyFill="1" applyAlignment="1">
      <alignment horizontal="center" vertical="center"/>
    </xf>
    <xf numFmtId="0" fontId="4" fillId="4" borderId="0" xfId="3" applyFont="1" applyFill="1" applyAlignment="1">
      <alignment horizontal="centerContinuous" vertical="center"/>
    </xf>
    <xf numFmtId="0" fontId="12" fillId="4" borderId="0" xfId="3" applyFont="1" applyFill="1" applyAlignment="1">
      <alignment vertical="center"/>
    </xf>
    <xf numFmtId="0" fontId="3" fillId="4" borderId="0" xfId="3" applyFont="1" applyFill="1" applyAlignment="1">
      <alignment vertical="center"/>
    </xf>
    <xf numFmtId="0" fontId="4" fillId="4" borderId="0" xfId="3" applyFont="1" applyFill="1" applyAlignment="1">
      <alignment horizontal="left" vertical="center"/>
    </xf>
    <xf numFmtId="0" fontId="12" fillId="4" borderId="0" xfId="3" applyFont="1" applyFill="1" applyAlignment="1">
      <alignment horizontal="centerContinuous" vertical="center"/>
    </xf>
    <xf numFmtId="0" fontId="3" fillId="4" borderId="0" xfId="3" applyFont="1" applyFill="1" applyAlignment="1">
      <alignment horizontal="centerContinuous" vertical="center"/>
    </xf>
    <xf numFmtId="0" fontId="45" fillId="0" borderId="0" xfId="3" applyFont="1" applyAlignment="1">
      <alignment vertical="center"/>
    </xf>
    <xf numFmtId="0" fontId="45" fillId="4" borderId="0" xfId="3" applyFont="1" applyFill="1" applyAlignment="1">
      <alignment vertical="center"/>
    </xf>
    <xf numFmtId="0" fontId="9" fillId="4" borderId="0" xfId="3" applyFont="1" applyFill="1" applyAlignment="1">
      <alignment vertical="center"/>
    </xf>
    <xf numFmtId="0" fontId="45" fillId="0" borderId="0" xfId="3" applyFont="1" applyAlignment="1">
      <alignment vertical="center" wrapText="1" shrinkToFit="1"/>
    </xf>
    <xf numFmtId="0" fontId="46" fillId="0" borderId="1" xfId="3" applyFont="1" applyBorder="1" applyAlignment="1">
      <alignment horizontal="center" vertical="center" wrapText="1" shrinkToFit="1"/>
    </xf>
    <xf numFmtId="0" fontId="45" fillId="4" borderId="0" xfId="3" applyFont="1" applyFill="1" applyAlignment="1">
      <alignment vertical="center" shrinkToFit="1"/>
    </xf>
    <xf numFmtId="0" fontId="46" fillId="0" borderId="0" xfId="3" applyFont="1" applyAlignment="1">
      <alignment horizontal="center" vertical="center" wrapText="1" shrinkToFit="1"/>
    </xf>
    <xf numFmtId="0" fontId="45" fillId="4" borderId="0" xfId="3" applyFont="1" applyFill="1" applyAlignment="1">
      <alignment horizontal="right" vertical="center"/>
    </xf>
    <xf numFmtId="0" fontId="45" fillId="0" borderId="0" xfId="3" applyFont="1" applyAlignment="1">
      <alignment horizontal="right" vertical="center" wrapText="1" shrinkToFit="1"/>
    </xf>
    <xf numFmtId="0" fontId="3" fillId="4" borderId="0" xfId="3" applyFont="1" applyFill="1" applyAlignment="1">
      <alignment horizontal="right" vertical="center"/>
    </xf>
    <xf numFmtId="173" fontId="11" fillId="0" borderId="0" xfId="3" applyNumberFormat="1" applyFont="1" applyAlignment="1">
      <alignment horizontal="right" vertical="center" wrapText="1" shrinkToFit="1"/>
    </xf>
    <xf numFmtId="0" fontId="11" fillId="3" borderId="0" xfId="3" applyFont="1" applyFill="1" applyAlignment="1">
      <alignment horizontal="right" vertical="center" wrapText="1" shrinkToFit="1"/>
    </xf>
    <xf numFmtId="0" fontId="11" fillId="0" borderId="0" xfId="3" applyFont="1" applyAlignment="1">
      <alignment horizontal="right" vertical="center" wrapText="1" shrinkToFit="1"/>
    </xf>
    <xf numFmtId="0" fontId="3" fillId="4" borderId="0" xfId="3" applyFont="1" applyFill="1" applyAlignment="1">
      <alignment horizontal="left" vertical="center" wrapText="1"/>
    </xf>
    <xf numFmtId="0" fontId="3" fillId="0" borderId="0" xfId="3" applyFont="1" applyAlignment="1">
      <alignment horizontal="left" vertical="center" wrapText="1" shrinkToFit="1"/>
    </xf>
    <xf numFmtId="10" fontId="3" fillId="3" borderId="0" xfId="2" applyNumberFormat="1" applyFont="1" applyFill="1" applyAlignment="1">
      <alignment horizontal="right" vertical="center" wrapText="1" shrinkToFit="1"/>
    </xf>
    <xf numFmtId="10" fontId="3" fillId="0" borderId="0" xfId="2" applyNumberFormat="1" applyFont="1" applyAlignment="1">
      <alignment horizontal="right" vertical="center" wrapText="1" shrinkToFit="1"/>
    </xf>
    <xf numFmtId="172" fontId="3" fillId="3" borderId="0" xfId="1" applyNumberFormat="1" applyFont="1" applyFill="1" applyAlignment="1">
      <alignment horizontal="right" vertical="center" wrapText="1" shrinkToFit="1"/>
    </xf>
    <xf numFmtId="172" fontId="3" fillId="0" borderId="0" xfId="1" applyNumberFormat="1" applyFont="1" applyAlignment="1">
      <alignment horizontal="right" vertical="center" wrapText="1" shrinkToFit="1"/>
    </xf>
    <xf numFmtId="0" fontId="3" fillId="6" borderId="0" xfId="3" applyFont="1" applyFill="1" applyAlignment="1">
      <alignment horizontal="left" vertical="center" wrapText="1"/>
    </xf>
    <xf numFmtId="10" fontId="3" fillId="6" borderId="0" xfId="2" applyNumberFormat="1" applyFont="1" applyFill="1" applyAlignment="1">
      <alignment horizontal="right" vertical="center" wrapText="1" shrinkToFit="1"/>
    </xf>
    <xf numFmtId="43" fontId="3" fillId="6" borderId="0" xfId="1" applyFont="1" applyFill="1" applyAlignment="1">
      <alignment horizontal="right" vertical="center" wrapText="1" shrinkToFit="1"/>
    </xf>
    <xf numFmtId="172" fontId="3" fillId="6" borderId="0" xfId="1" applyNumberFormat="1" applyFont="1" applyFill="1" applyAlignment="1">
      <alignment horizontal="right" vertical="center" wrapText="1" shrinkToFit="1"/>
    </xf>
    <xf numFmtId="0" fontId="3" fillId="4" borderId="0" xfId="3" applyFont="1" applyFill="1" applyAlignment="1">
      <alignment vertical="center" wrapText="1"/>
    </xf>
    <xf numFmtId="0" fontId="3" fillId="0" borderId="0" xfId="3" applyFont="1" applyAlignment="1">
      <alignment vertical="center" wrapText="1" shrinkToFit="1"/>
    </xf>
    <xf numFmtId="0" fontId="3" fillId="6" borderId="0" xfId="3" applyFont="1" applyFill="1" applyAlignment="1">
      <alignment vertical="center" wrapText="1"/>
    </xf>
    <xf numFmtId="0" fontId="13" fillId="0" borderId="4" xfId="3" applyFont="1" applyBorder="1" applyAlignment="1">
      <alignment vertical="center" wrapText="1" shrinkToFit="1"/>
    </xf>
    <xf numFmtId="10" fontId="3" fillId="0" borderId="4" xfId="2" applyNumberFormat="1" applyFont="1" applyBorder="1" applyAlignment="1">
      <alignment horizontal="right" vertical="center" wrapText="1" shrinkToFit="1"/>
    </xf>
    <xf numFmtId="172" fontId="3" fillId="0" borderId="4" xfId="1" applyNumberFormat="1" applyFont="1" applyBorder="1" applyAlignment="1">
      <alignment horizontal="right" vertical="center" wrapText="1" shrinkToFit="1"/>
    </xf>
    <xf numFmtId="0" fontId="13" fillId="4" borderId="0" xfId="3" applyFont="1" applyFill="1" applyAlignment="1">
      <alignment vertical="center"/>
    </xf>
    <xf numFmtId="10" fontId="3" fillId="3" borderId="0" xfId="2" applyNumberFormat="1" applyFont="1" applyFill="1" applyAlignment="1">
      <alignment horizontal="right" vertical="center"/>
    </xf>
    <xf numFmtId="10" fontId="3" fillId="0" borderId="0" xfId="2" applyNumberFormat="1" applyFont="1" applyAlignment="1">
      <alignment horizontal="right" vertical="center"/>
    </xf>
    <xf numFmtId="43" fontId="3" fillId="3" borderId="0" xfId="1" applyFont="1" applyFill="1" applyAlignment="1">
      <alignment horizontal="right" vertical="center"/>
    </xf>
    <xf numFmtId="172" fontId="3" fillId="3" borderId="0" xfId="1" applyNumberFormat="1" applyFont="1" applyFill="1" applyAlignment="1">
      <alignment horizontal="right" vertical="center"/>
    </xf>
    <xf numFmtId="172" fontId="3" fillId="0" borderId="0" xfId="1" applyNumberFormat="1" applyFont="1" applyAlignment="1">
      <alignment horizontal="right" vertical="center"/>
    </xf>
    <xf numFmtId="0" fontId="45" fillId="0" borderId="0" xfId="3" applyFont="1" applyAlignment="1">
      <alignment vertical="center" shrinkToFit="1"/>
    </xf>
    <xf numFmtId="0" fontId="45" fillId="4" borderId="0" xfId="3" applyFont="1" applyFill="1" applyAlignment="1">
      <alignment vertical="center" wrapText="1"/>
    </xf>
    <xf numFmtId="0" fontId="48" fillId="4" borderId="0" xfId="3" applyFont="1" applyFill="1" applyAlignment="1">
      <alignment vertical="center" wrapText="1"/>
    </xf>
    <xf numFmtId="0" fontId="48" fillId="4" borderId="0" xfId="3" applyFont="1" applyFill="1" applyAlignment="1">
      <alignment vertical="center"/>
    </xf>
    <xf numFmtId="0" fontId="48" fillId="4" borderId="0" xfId="3" applyFont="1" applyFill="1" applyAlignment="1">
      <alignment vertical="center" shrinkToFit="1"/>
    </xf>
    <xf numFmtId="168" fontId="45" fillId="4" borderId="0" xfId="3" applyNumberFormat="1" applyFont="1" applyFill="1" applyAlignment="1">
      <alignment vertical="center" shrinkToFit="1"/>
    </xf>
    <xf numFmtId="0" fontId="3" fillId="4" borderId="0" xfId="3" applyFont="1" applyFill="1" applyAlignment="1">
      <alignment horizontal="left" vertical="center"/>
    </xf>
    <xf numFmtId="167" fontId="3" fillId="4" borderId="0" xfId="1" applyNumberFormat="1" applyFont="1" applyFill="1" applyAlignment="1">
      <alignment horizontal="right" vertical="center"/>
    </xf>
    <xf numFmtId="0" fontId="13" fillId="3" borderId="0" xfId="3" applyFont="1" applyFill="1" applyAlignment="1">
      <alignment vertical="center"/>
    </xf>
    <xf numFmtId="0" fontId="12" fillId="4" borderId="0" xfId="0" applyFont="1" applyFill="1" applyAlignment="1">
      <alignment horizontal="centerContinuous" vertical="center" wrapText="1"/>
    </xf>
    <xf numFmtId="166" fontId="49" fillId="4" borderId="0" xfId="0" applyNumberFormat="1" applyFont="1" applyFill="1" applyAlignment="1">
      <alignment horizontal="centerContinuous" vertical="center"/>
    </xf>
    <xf numFmtId="0" fontId="11" fillId="4" borderId="0" xfId="4" applyFont="1" applyFill="1" applyAlignment="1">
      <alignment horizontal="right" vertical="center" wrapText="1"/>
    </xf>
    <xf numFmtId="166" fontId="12" fillId="0" borderId="2" xfId="1" applyNumberFormat="1" applyFont="1" applyBorder="1" applyAlignment="1">
      <alignment horizontal="right" vertical="center" wrapText="1" shrinkToFit="1"/>
    </xf>
    <xf numFmtId="0" fontId="8" fillId="3" borderId="4" xfId="0" applyFont="1" applyFill="1" applyBorder="1" applyAlignment="1">
      <alignment horizontal="right" vertical="center" wrapText="1" shrinkToFit="1"/>
    </xf>
    <xf numFmtId="167" fontId="8" fillId="3" borderId="4" xfId="1" applyNumberFormat="1" applyFont="1" applyFill="1" applyBorder="1" applyAlignment="1">
      <alignment horizontal="right" vertical="center" wrapText="1" shrinkToFit="1"/>
    </xf>
    <xf numFmtId="0" fontId="3" fillId="0" borderId="0" xfId="0" applyFont="1" applyAlignment="1">
      <alignment vertical="center"/>
    </xf>
    <xf numFmtId="0" fontId="12" fillId="4" borderId="0" xfId="3" applyFont="1" applyFill="1" applyAlignment="1">
      <alignment vertical="center" wrapText="1"/>
    </xf>
    <xf numFmtId="166" fontId="5" fillId="4" borderId="0" xfId="1" applyNumberFormat="1" applyFont="1" applyFill="1" applyAlignment="1">
      <alignment horizontal="right" vertical="center" wrapText="1" shrinkToFit="1"/>
    </xf>
    <xf numFmtId="166" fontId="8" fillId="4" borderId="0" xfId="1" applyNumberFormat="1" applyFont="1" applyFill="1" applyAlignment="1">
      <alignment horizontal="right" vertical="center" wrapText="1" shrinkToFit="1"/>
    </xf>
    <xf numFmtId="169" fontId="5" fillId="4" borderId="0" xfId="2" applyNumberFormat="1" applyFont="1" applyFill="1" applyAlignment="1">
      <alignment horizontal="right" vertical="center" wrapText="1" shrinkToFit="1"/>
    </xf>
    <xf numFmtId="0" fontId="5" fillId="5" borderId="0" xfId="0" applyFont="1" applyFill="1" applyAlignment="1">
      <alignment vertical="center" wrapText="1" shrinkToFit="1"/>
    </xf>
    <xf numFmtId="0" fontId="4" fillId="6" borderId="7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/>
    </xf>
    <xf numFmtId="37" fontId="12" fillId="6" borderId="0" xfId="0" applyNumberFormat="1" applyFont="1" applyFill="1" applyAlignment="1">
      <alignment horizontal="right" vertical="center" wrapText="1" shrinkToFit="1"/>
    </xf>
    <xf numFmtId="0" fontId="12" fillId="3" borderId="0" xfId="4" applyFont="1" applyFill="1" applyAlignment="1">
      <alignment horizontal="right" vertical="center" wrapText="1" shrinkToFit="1"/>
    </xf>
    <xf numFmtId="0" fontId="12" fillId="4" borderId="0" xfId="0" applyFont="1" applyFill="1" applyAlignment="1">
      <alignment vertical="center"/>
    </xf>
    <xf numFmtId="37" fontId="3" fillId="4" borderId="0" xfId="0" applyNumberFormat="1" applyFont="1" applyFill="1" applyAlignment="1">
      <alignment horizontal="right" vertical="center" wrapText="1" shrinkToFit="1"/>
    </xf>
    <xf numFmtId="0" fontId="8" fillId="3" borderId="0" xfId="0" applyFont="1" applyFill="1" applyAlignment="1">
      <alignment horizontal="right" vertical="center" wrapText="1" shrinkToFit="1"/>
    </xf>
    <xf numFmtId="166" fontId="8" fillId="3" borderId="0" xfId="1" applyNumberFormat="1" applyFont="1" applyFill="1" applyAlignment="1">
      <alignment horizontal="right" vertical="center" wrapText="1" shrinkToFit="1"/>
    </xf>
    <xf numFmtId="168" fontId="8" fillId="3" borderId="0" xfId="0" applyNumberFormat="1" applyFont="1" applyFill="1" applyAlignment="1">
      <alignment horizontal="right" vertical="center" wrapText="1" shrinkToFit="1"/>
    </xf>
    <xf numFmtId="0" fontId="3" fillId="6" borderId="0" xfId="0" applyFont="1" applyFill="1" applyAlignment="1">
      <alignment horizontal="left" vertical="center" wrapText="1" indent="1"/>
    </xf>
    <xf numFmtId="0" fontId="8" fillId="6" borderId="0" xfId="0" applyFont="1" applyFill="1" applyAlignment="1">
      <alignment horizontal="right" vertical="center" wrapText="1" shrinkToFit="1"/>
    </xf>
    <xf numFmtId="174" fontId="3" fillId="6" borderId="0" xfId="5" applyNumberFormat="1" applyFont="1" applyFill="1" applyAlignment="1">
      <alignment horizontal="right" vertical="center" wrapText="1" shrinkToFit="1"/>
    </xf>
    <xf numFmtId="0" fontId="3" fillId="3" borderId="0" xfId="0" applyFont="1" applyFill="1" applyAlignment="1">
      <alignment horizontal="left" vertical="center" wrapText="1" indent="1"/>
    </xf>
    <xf numFmtId="0" fontId="3" fillId="3" borderId="0" xfId="4" applyFont="1" applyFill="1" applyAlignment="1">
      <alignment horizontal="right" vertical="center" wrapText="1" shrinkToFit="1"/>
    </xf>
    <xf numFmtId="174" fontId="3" fillId="3" borderId="0" xfId="5" applyNumberFormat="1" applyFont="1" applyFill="1" applyAlignment="1">
      <alignment horizontal="right" vertical="center" wrapText="1" shrinkToFit="1"/>
    </xf>
    <xf numFmtId="37" fontId="12" fillId="3" borderId="0" xfId="0" applyNumberFormat="1" applyFont="1" applyFill="1" applyAlignment="1">
      <alignment horizontal="right" vertical="center" wrapText="1" shrinkToFit="1"/>
    </xf>
    <xf numFmtId="0" fontId="13" fillId="3" borderId="0" xfId="0" quotePrefix="1" applyFont="1" applyFill="1" applyAlignment="1">
      <alignment horizontal="left" vertical="center" wrapText="1"/>
    </xf>
    <xf numFmtId="0" fontId="12" fillId="3" borderId="0" xfId="0" applyFont="1" applyFill="1" applyAlignment="1">
      <alignment horizontal="right" vertical="center" wrapText="1" shrinkToFit="1"/>
    </xf>
    <xf numFmtId="0" fontId="3" fillId="6" borderId="4" xfId="0" applyFont="1" applyFill="1" applyBorder="1" applyAlignment="1">
      <alignment horizontal="left" vertical="center" wrapText="1" indent="1"/>
    </xf>
    <xf numFmtId="167" fontId="12" fillId="6" borderId="4" xfId="1" applyNumberFormat="1" applyFont="1" applyFill="1" applyBorder="1" applyAlignment="1">
      <alignment horizontal="right" vertical="center" wrapText="1" shrinkToFit="1"/>
    </xf>
    <xf numFmtId="0" fontId="6" fillId="3" borderId="0" xfId="0" applyFont="1" applyFill="1"/>
    <xf numFmtId="0" fontId="6" fillId="0" borderId="0" xfId="0" applyFont="1"/>
    <xf numFmtId="0" fontId="12" fillId="4" borderId="0" xfId="4" quotePrefix="1" applyFont="1" applyFill="1" applyAlignment="1">
      <alignment horizontal="left"/>
    </xf>
    <xf numFmtId="0" fontId="5" fillId="3" borderId="0" xfId="4" applyFont="1" applyFill="1" applyAlignment="1">
      <alignment horizontal="center" vertical="center" wrapText="1" shrinkToFit="1"/>
    </xf>
    <xf numFmtId="0" fontId="11" fillId="4" borderId="0" xfId="4" applyFont="1" applyFill="1" applyAlignment="1">
      <alignment horizontal="right"/>
    </xf>
    <xf numFmtId="0" fontId="11" fillId="3" borderId="0" xfId="0" applyFont="1" applyFill="1" applyAlignment="1">
      <alignment horizontal="right"/>
    </xf>
    <xf numFmtId="0" fontId="25" fillId="4" borderId="0" xfId="0" applyFont="1" applyFill="1" applyAlignment="1">
      <alignment horizontal="right"/>
    </xf>
    <xf numFmtId="0" fontId="13" fillId="6" borderId="2" xfId="0" applyFont="1" applyFill="1" applyBorder="1" applyAlignment="1">
      <alignment wrapText="1"/>
    </xf>
    <xf numFmtId="166" fontId="12" fillId="6" borderId="2" xfId="1" applyNumberFormat="1" applyFont="1" applyFill="1" applyBorder="1" applyAlignment="1">
      <alignment horizontal="right" wrapText="1" shrinkToFit="1"/>
    </xf>
    <xf numFmtId="167" fontId="3" fillId="6" borderId="2" xfId="1" applyNumberFormat="1" applyFont="1" applyFill="1" applyBorder="1" applyAlignment="1">
      <alignment horizontal="right" wrapText="1" shrinkToFit="1"/>
    </xf>
    <xf numFmtId="0" fontId="13" fillId="4" borderId="6" xfId="0" applyFont="1" applyFill="1" applyBorder="1" applyAlignment="1">
      <alignment wrapText="1"/>
    </xf>
    <xf numFmtId="166" fontId="12" fillId="4" borderId="6" xfId="1" applyNumberFormat="1" applyFont="1" applyFill="1" applyBorder="1" applyAlignment="1">
      <alignment horizontal="right" wrapText="1" shrinkToFit="1"/>
    </xf>
    <xf numFmtId="167" fontId="3" fillId="4" borderId="6" xfId="1" applyNumberFormat="1" applyFont="1" applyFill="1" applyBorder="1" applyAlignment="1">
      <alignment horizontal="right" wrapText="1" shrinkToFit="1"/>
    </xf>
    <xf numFmtId="0" fontId="13" fillId="6" borderId="0" xfId="0" applyFont="1" applyFill="1" applyAlignment="1">
      <alignment horizontal="left" wrapText="1"/>
    </xf>
    <xf numFmtId="0" fontId="13" fillId="4" borderId="0" xfId="0" quotePrefix="1" applyFont="1" applyFill="1" applyAlignment="1">
      <alignment horizontal="left"/>
    </xf>
    <xf numFmtId="167" fontId="8" fillId="3" borderId="0" xfId="1" applyNumberFormat="1" applyFont="1" applyFill="1" applyAlignment="1">
      <alignment horizontal="right" wrapText="1" shrinkToFit="1"/>
    </xf>
    <xf numFmtId="0" fontId="13" fillId="4" borderId="0" xfId="0" applyFont="1" applyFill="1" applyAlignment="1">
      <alignment horizontal="left" wrapText="1"/>
    </xf>
    <xf numFmtId="0" fontId="13" fillId="3" borderId="6" xfId="0" applyFont="1" applyFill="1" applyBorder="1" applyAlignment="1">
      <alignment horizontal="left" wrapText="1"/>
    </xf>
    <xf numFmtId="0" fontId="13" fillId="3" borderId="0" xfId="0" applyFont="1" applyFill="1" applyAlignment="1">
      <alignment horizontal="left"/>
    </xf>
    <xf numFmtId="166" fontId="12" fillId="3" borderId="6" xfId="1" applyNumberFormat="1" applyFont="1" applyFill="1" applyBorder="1" applyAlignment="1">
      <alignment horizontal="right" wrapText="1" shrinkToFit="1"/>
    </xf>
    <xf numFmtId="167" fontId="3" fillId="3" borderId="6" xfId="1" applyNumberFormat="1" applyFont="1" applyFill="1" applyBorder="1" applyAlignment="1">
      <alignment horizontal="right" wrapText="1" shrinkToFit="1"/>
    </xf>
    <xf numFmtId="164" fontId="8" fillId="3" borderId="0" xfId="0" applyNumberFormat="1" applyFont="1" applyFill="1" applyAlignment="1">
      <alignment horizontal="right" wrapText="1" shrinkToFit="1"/>
    </xf>
    <xf numFmtId="166" fontId="12" fillId="0" borderId="2" xfId="1" applyNumberFormat="1" applyFont="1" applyBorder="1" applyAlignment="1">
      <alignment horizontal="right" wrapText="1" shrinkToFit="1"/>
    </xf>
    <xf numFmtId="167" fontId="3" fillId="4" borderId="2" xfId="1" applyNumberFormat="1" applyFont="1" applyFill="1" applyBorder="1" applyAlignment="1">
      <alignment horizontal="right" wrapText="1" shrinkToFit="1"/>
    </xf>
    <xf numFmtId="167" fontId="3" fillId="3" borderId="2" xfId="1" applyNumberFormat="1" applyFont="1" applyFill="1" applyBorder="1" applyAlignment="1">
      <alignment horizontal="right" wrapText="1" shrinkToFit="1"/>
    </xf>
    <xf numFmtId="0" fontId="3" fillId="0" borderId="4" xfId="0" applyFont="1" applyBorder="1" applyAlignment="1">
      <alignment wrapText="1"/>
    </xf>
    <xf numFmtId="0" fontId="3" fillId="0" borderId="4" xfId="0" applyFont="1" applyBorder="1"/>
    <xf numFmtId="0" fontId="3" fillId="0" borderId="0" xfId="0" applyFont="1"/>
    <xf numFmtId="0" fontId="12" fillId="4" borderId="0" xfId="3" applyFont="1" applyFill="1" applyAlignment="1">
      <alignment wrapText="1"/>
    </xf>
    <xf numFmtId="169" fontId="5" fillId="4" borderId="0" xfId="2" applyNumberFormat="1" applyFont="1" applyFill="1" applyAlignment="1">
      <alignment horizontal="right" wrapText="1" shrinkToFit="1"/>
    </xf>
    <xf numFmtId="167" fontId="5" fillId="4" borderId="0" xfId="1" applyNumberFormat="1" applyFont="1" applyFill="1" applyAlignment="1">
      <alignment horizontal="right" wrapText="1" shrinkToFit="1"/>
    </xf>
    <xf numFmtId="169" fontId="4" fillId="3" borderId="0" xfId="2" applyNumberFormat="1" applyFont="1" applyFill="1" applyAlignment="1">
      <alignment horizontal="right" wrapText="1" shrinkToFit="1"/>
    </xf>
    <xf numFmtId="0" fontId="4" fillId="4" borderId="0" xfId="0" applyFont="1" applyFill="1" applyAlignment="1">
      <alignment horizontal="right" wrapText="1" shrinkToFit="1"/>
    </xf>
    <xf numFmtId="0" fontId="3" fillId="4" borderId="0" xfId="4" applyFont="1" applyFill="1" applyAlignment="1">
      <alignment horizontal="right" wrapText="1" shrinkToFit="1"/>
    </xf>
    <xf numFmtId="0" fontId="3" fillId="3" borderId="0" xfId="4" applyFont="1" applyFill="1" applyAlignment="1">
      <alignment horizontal="right" wrapText="1" shrinkToFit="1"/>
    </xf>
    <xf numFmtId="166" fontId="4" fillId="4" borderId="0" xfId="0" applyNumberFormat="1" applyFont="1" applyFill="1" applyAlignment="1">
      <alignment horizontal="right" wrapText="1" shrinkToFit="1"/>
    </xf>
    <xf numFmtId="0" fontId="13" fillId="3" borderId="0" xfId="0" applyFont="1" applyFill="1"/>
    <xf numFmtId="174" fontId="3" fillId="3" borderId="0" xfId="5" applyNumberFormat="1" applyFont="1" applyFill="1" applyAlignment="1">
      <alignment horizontal="right" wrapText="1" shrinkToFit="1"/>
    </xf>
    <xf numFmtId="0" fontId="3" fillId="3" borderId="0" xfId="0" applyFont="1" applyFill="1" applyAlignment="1">
      <alignment wrapText="1"/>
    </xf>
    <xf numFmtId="0" fontId="45" fillId="3" borderId="0" xfId="0" applyFont="1" applyFill="1"/>
    <xf numFmtId="0" fontId="3" fillId="3" borderId="0" xfId="0" applyFont="1" applyFill="1" applyAlignment="1">
      <alignment horizontal="left" wrapText="1" indent="1"/>
    </xf>
    <xf numFmtId="0" fontId="3" fillId="3" borderId="0" xfId="0" quotePrefix="1" applyFont="1" applyFill="1" applyAlignment="1">
      <alignment horizontal="left" wrapText="1"/>
    </xf>
    <xf numFmtId="0" fontId="3" fillId="6" borderId="4" xfId="0" applyFont="1" applyFill="1" applyBorder="1" applyAlignment="1">
      <alignment horizontal="left" wrapText="1" indent="1"/>
    </xf>
    <xf numFmtId="0" fontId="3" fillId="3" borderId="4" xfId="0" applyFont="1" applyFill="1" applyBorder="1"/>
    <xf numFmtId="175" fontId="12" fillId="6" borderId="4" xfId="0" applyNumberFormat="1" applyFont="1" applyFill="1" applyBorder="1" applyAlignment="1">
      <alignment horizontal="right" vertical="center" wrapText="1" shrinkToFit="1"/>
    </xf>
    <xf numFmtId="175" fontId="8" fillId="6" borderId="4" xfId="0" applyNumberFormat="1" applyFont="1" applyFill="1" applyBorder="1" applyAlignment="1">
      <alignment horizontal="right" vertical="center" wrapText="1" shrinkToFit="1"/>
    </xf>
    <xf numFmtId="9" fontId="3" fillId="3" borderId="0" xfId="2" applyFont="1" applyFill="1"/>
    <xf numFmtId="9" fontId="12" fillId="3" borderId="0" xfId="2" applyFont="1" applyFill="1"/>
    <xf numFmtId="9" fontId="3" fillId="4" borderId="0" xfId="2" applyFont="1" applyFill="1"/>
    <xf numFmtId="0" fontId="3" fillId="3" borderId="0" xfId="0" applyFont="1" applyFill="1" applyAlignment="1">
      <alignment horizontal="center"/>
    </xf>
    <xf numFmtId="0" fontId="4" fillId="3" borderId="0" xfId="6" applyFont="1" applyFill="1" applyAlignment="1">
      <alignment vertical="center"/>
    </xf>
    <xf numFmtId="0" fontId="12" fillId="4" borderId="0" xfId="0" applyFont="1" applyFill="1" applyAlignment="1">
      <alignment horizontal="centerContinuous" vertical="center" shrinkToFit="1"/>
    </xf>
    <xf numFmtId="166" fontId="49" fillId="4" borderId="0" xfId="0" applyNumberFormat="1" applyFont="1" applyFill="1" applyAlignment="1">
      <alignment horizontal="centerContinuous" vertical="center" shrinkToFit="1"/>
    </xf>
    <xf numFmtId="0" fontId="12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vertical="center" shrinkToFit="1"/>
    </xf>
    <xf numFmtId="0" fontId="12" fillId="4" borderId="0" xfId="4" applyFont="1" applyFill="1" applyAlignment="1">
      <alignment horizontal="center" vertical="center"/>
    </xf>
    <xf numFmtId="0" fontId="11" fillId="4" borderId="0" xfId="4" applyFont="1" applyFill="1" applyAlignment="1">
      <alignment horizontal="right" vertical="center" shrinkToFit="1"/>
    </xf>
    <xf numFmtId="0" fontId="13" fillId="4" borderId="0" xfId="0" applyFont="1" applyFill="1" applyAlignment="1">
      <alignment horizontal="right" vertical="center" shrinkToFit="1"/>
    </xf>
    <xf numFmtId="0" fontId="13" fillId="4" borderId="0" xfId="0" quotePrefix="1" applyFont="1" applyFill="1" applyAlignment="1">
      <alignment horizontal="right" vertical="center" shrinkToFit="1"/>
    </xf>
    <xf numFmtId="167" fontId="8" fillId="4" borderId="0" xfId="1" applyNumberFormat="1" applyFont="1" applyFill="1" applyAlignment="1">
      <alignment horizontal="right" vertical="center" wrapText="1" shrinkToFit="1"/>
    </xf>
    <xf numFmtId="0" fontId="13" fillId="3" borderId="0" xfId="0" applyFont="1" applyFill="1" applyAlignment="1">
      <alignment horizontal="right" vertical="center" shrinkToFit="1"/>
    </xf>
    <xf numFmtId="0" fontId="3" fillId="4" borderId="0" xfId="0" applyFont="1" applyFill="1" applyAlignment="1">
      <alignment horizontal="right" vertical="center" shrinkToFit="1"/>
    </xf>
    <xf numFmtId="164" fontId="8" fillId="4" borderId="0" xfId="0" applyNumberFormat="1" applyFont="1" applyFill="1" applyAlignment="1">
      <alignment horizontal="right" vertical="center" wrapText="1" shrinkToFit="1"/>
    </xf>
    <xf numFmtId="0" fontId="3" fillId="0" borderId="4" xfId="0" applyFont="1" applyBorder="1" applyAlignment="1">
      <alignment horizontal="right" vertical="center" shrinkToFit="1"/>
    </xf>
    <xf numFmtId="169" fontId="4" fillId="4" borderId="0" xfId="2" applyNumberFormat="1" applyFont="1" applyFill="1" applyAlignment="1">
      <alignment horizontal="right" vertical="center" wrapText="1" shrinkToFit="1"/>
    </xf>
    <xf numFmtId="0" fontId="5" fillId="3" borderId="0" xfId="0" applyFont="1" applyFill="1" applyAlignment="1">
      <alignment vertical="center" wrapText="1"/>
    </xf>
    <xf numFmtId="0" fontId="4" fillId="6" borderId="0" xfId="0" applyFont="1" applyFill="1" applyAlignment="1">
      <alignment vertical="center" wrapText="1"/>
    </xf>
    <xf numFmtId="168" fontId="3" fillId="3" borderId="0" xfId="0" applyNumberFormat="1" applyFont="1" applyFill="1" applyAlignment="1">
      <alignment horizontal="right" vertical="center" wrapText="1" shrinkToFit="1"/>
    </xf>
    <xf numFmtId="43" fontId="12" fillId="3" borderId="0" xfId="1" applyFont="1" applyFill="1" applyAlignment="1">
      <alignment horizontal="right" vertical="center" wrapText="1" shrinkToFit="1"/>
    </xf>
    <xf numFmtId="167" fontId="3" fillId="3" borderId="0" xfId="4" applyNumberFormat="1" applyFont="1" applyFill="1" applyAlignment="1">
      <alignment horizontal="right" vertical="center" wrapText="1" shrinkToFit="1"/>
    </xf>
    <xf numFmtId="0" fontId="3" fillId="6" borderId="0" xfId="4" applyFont="1" applyFill="1" applyAlignment="1">
      <alignment horizontal="right" vertical="center" wrapText="1" shrinkToFit="1"/>
    </xf>
    <xf numFmtId="167" fontId="3" fillId="6" borderId="0" xfId="4" applyNumberFormat="1" applyFont="1" applyFill="1" applyAlignment="1">
      <alignment horizontal="right" vertical="center" wrapText="1" shrinkToFit="1"/>
    </xf>
    <xf numFmtId="0" fontId="3" fillId="4" borderId="4" xfId="0" applyFont="1" applyFill="1" applyBorder="1" applyAlignment="1">
      <alignment vertical="center"/>
    </xf>
    <xf numFmtId="167" fontId="3" fillId="6" borderId="4" xfId="4" applyNumberFormat="1" applyFont="1" applyFill="1" applyBorder="1" applyAlignment="1">
      <alignment horizontal="right" vertical="center" wrapText="1" shrinkToFit="1"/>
    </xf>
    <xf numFmtId="0" fontId="3" fillId="6" borderId="4" xfId="4" applyFont="1" applyFill="1" applyBorder="1" applyAlignment="1">
      <alignment horizontal="right" vertical="center" wrapText="1" shrinkToFit="1"/>
    </xf>
    <xf numFmtId="0" fontId="4" fillId="3" borderId="0" xfId="6" applyFont="1" applyFill="1" applyAlignment="1">
      <alignment vertical="center" wrapText="1"/>
    </xf>
    <xf numFmtId="0" fontId="4" fillId="3" borderId="0" xfId="6" applyFont="1" applyFill="1" applyAlignment="1">
      <alignment vertical="center" shrinkToFit="1"/>
    </xf>
    <xf numFmtId="0" fontId="20" fillId="4" borderId="0" xfId="0" applyFont="1" applyFill="1" applyAlignment="1">
      <alignment vertical="center" wrapText="1"/>
    </xf>
    <xf numFmtId="0" fontId="3" fillId="4" borderId="0" xfId="0" applyFont="1" applyFill="1" applyAlignment="1">
      <alignment horizontal="center" vertical="center"/>
    </xf>
    <xf numFmtId="167" fontId="3" fillId="6" borderId="5" xfId="1" applyNumberFormat="1" applyFont="1" applyFill="1" applyBorder="1" applyAlignment="1">
      <alignment horizontal="right" vertical="center" wrapText="1" shrinkToFit="1"/>
    </xf>
    <xf numFmtId="167" fontId="3" fillId="4" borderId="8" xfId="1" applyNumberFormat="1" applyFont="1" applyFill="1" applyBorder="1" applyAlignment="1">
      <alignment horizontal="right" vertical="center" wrapText="1" shrinkToFit="1"/>
    </xf>
    <xf numFmtId="167" fontId="3" fillId="4" borderId="5" xfId="1" applyNumberFormat="1" applyFont="1" applyFill="1" applyBorder="1" applyAlignment="1">
      <alignment horizontal="right" vertical="center" wrapText="1" shrinkToFit="1"/>
    </xf>
    <xf numFmtId="166" fontId="4" fillId="3" borderId="0" xfId="1" applyNumberFormat="1" applyFont="1" applyFill="1" applyAlignment="1">
      <alignment horizontal="right" wrapText="1" shrinkToFit="1"/>
    </xf>
    <xf numFmtId="167" fontId="13" fillId="3" borderId="0" xfId="1" applyNumberFormat="1" applyFont="1" applyFill="1" applyAlignment="1">
      <alignment horizontal="right" wrapText="1" shrinkToFit="1"/>
    </xf>
    <xf numFmtId="166" fontId="4" fillId="3" borderId="5" xfId="1" applyNumberFormat="1" applyFont="1" applyFill="1" applyBorder="1" applyAlignment="1">
      <alignment horizontal="right" wrapText="1" shrinkToFit="1"/>
    </xf>
    <xf numFmtId="167" fontId="13" fillId="3" borderId="5" xfId="1" applyNumberFormat="1" applyFont="1" applyFill="1" applyBorder="1" applyAlignment="1">
      <alignment horizontal="right" wrapText="1" shrinkToFit="1"/>
    </xf>
    <xf numFmtId="0" fontId="13" fillId="6" borderId="9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/>
    </xf>
    <xf numFmtId="166" fontId="12" fillId="3" borderId="2" xfId="1" applyNumberFormat="1" applyFont="1" applyFill="1" applyBorder="1" applyAlignment="1">
      <alignment horizontal="right" vertical="center" wrapText="1" shrinkToFit="1"/>
    </xf>
    <xf numFmtId="166" fontId="3" fillId="3" borderId="2" xfId="1" applyNumberFormat="1" applyFont="1" applyFill="1" applyBorder="1" applyAlignment="1">
      <alignment horizontal="right" vertical="center" wrapText="1" shrinkToFit="1"/>
    </xf>
    <xf numFmtId="0" fontId="13" fillId="3" borderId="4" xfId="0" applyFont="1" applyFill="1" applyBorder="1" applyAlignment="1">
      <alignment horizontal="right" vertical="center" wrapText="1" shrinkToFit="1"/>
    </xf>
    <xf numFmtId="0" fontId="13" fillId="3" borderId="9" xfId="0" applyFont="1" applyFill="1" applyBorder="1" applyAlignment="1">
      <alignment vertical="center" wrapText="1"/>
    </xf>
    <xf numFmtId="169" fontId="27" fillId="3" borderId="0" xfId="2" quotePrefix="1" applyNumberFormat="1" applyFont="1" applyFill="1" applyAlignment="1">
      <alignment horizontal="right" vertical="center" wrapText="1" shrinkToFit="1"/>
    </xf>
    <xf numFmtId="9" fontId="27" fillId="3" borderId="0" xfId="2" quotePrefix="1" applyFont="1" applyFill="1" applyAlignment="1">
      <alignment horizontal="right" vertical="center" wrapText="1" shrinkToFit="1"/>
    </xf>
    <xf numFmtId="166" fontId="12" fillId="6" borderId="4" xfId="1" applyNumberFormat="1" applyFont="1" applyFill="1" applyBorder="1" applyAlignment="1">
      <alignment horizontal="right" vertical="center" wrapText="1" shrinkToFit="1"/>
    </xf>
    <xf numFmtId="166" fontId="3" fillId="6" borderId="4" xfId="1" applyNumberFormat="1" applyFont="1" applyFill="1" applyBorder="1" applyAlignment="1">
      <alignment horizontal="right" vertical="center" wrapText="1" shrinkToFit="1"/>
    </xf>
    <xf numFmtId="166" fontId="35" fillId="7" borderId="0" xfId="3" applyNumberFormat="1" applyFont="1" applyFill="1"/>
    <xf numFmtId="166" fontId="31" fillId="3" borderId="7" xfId="1" applyNumberFormat="1" applyFont="1" applyFill="1" applyBorder="1"/>
    <xf numFmtId="0" fontId="13" fillId="3" borderId="0" xfId="3" applyFont="1" applyFill="1" applyAlignment="1">
      <alignment horizontal="right" wrapText="1" shrinkToFit="1"/>
    </xf>
    <xf numFmtId="0" fontId="3" fillId="3" borderId="2" xfId="3" applyFont="1" applyFill="1" applyBorder="1" applyAlignment="1">
      <alignment horizontal="right" wrapText="1" shrinkToFit="1"/>
    </xf>
    <xf numFmtId="166" fontId="4" fillId="3" borderId="2" xfId="1" applyNumberFormat="1" applyFont="1" applyFill="1" applyBorder="1" applyAlignment="1">
      <alignment horizontal="right" vertical="center" wrapText="1" shrinkToFit="1"/>
    </xf>
    <xf numFmtId="167" fontId="13" fillId="3" borderId="2" xfId="1" applyNumberFormat="1" applyFont="1" applyFill="1" applyBorder="1" applyAlignment="1">
      <alignment horizontal="right" wrapText="1" shrinkToFit="1"/>
    </xf>
    <xf numFmtId="167" fontId="3" fillId="6" borderId="9" xfId="1" applyNumberFormat="1" applyFont="1" applyFill="1" applyBorder="1" applyAlignment="1">
      <alignment horizontal="right" vertical="center" wrapText="1" shrinkToFit="1"/>
    </xf>
    <xf numFmtId="169" fontId="38" fillId="4" borderId="0" xfId="2" applyNumberFormat="1" applyFont="1" applyFill="1"/>
    <xf numFmtId="0" fontId="3" fillId="6" borderId="4" xfId="0" applyFont="1" applyFill="1" applyBorder="1" applyAlignment="1">
      <alignment vertical="center"/>
    </xf>
    <xf numFmtId="166" fontId="26" fillId="4" borderId="0" xfId="1" applyNumberFormat="1" applyFont="1" applyFill="1" applyAlignment="1">
      <alignment horizontal="left" vertical="center"/>
    </xf>
    <xf numFmtId="166" fontId="12" fillId="4" borderId="0" xfId="4" applyNumberFormat="1" applyFont="1" applyFill="1" applyAlignment="1">
      <alignment horizontal="right" wrapText="1" shrinkToFit="1"/>
    </xf>
    <xf numFmtId="166" fontId="12" fillId="0" borderId="4" xfId="1" applyNumberFormat="1" applyFont="1" applyBorder="1" applyAlignment="1">
      <alignment horizontal="right" vertical="center" wrapText="1" shrinkToFit="1"/>
    </xf>
    <xf numFmtId="0" fontId="26" fillId="4" borderId="0" xfId="3" applyFont="1" applyFill="1" applyAlignment="1">
      <alignment horizontal="left"/>
    </xf>
    <xf numFmtId="0" fontId="26" fillId="4" borderId="0" xfId="0" applyFont="1" applyFill="1"/>
    <xf numFmtId="0" fontId="13" fillId="0" borderId="4" xfId="3" applyFont="1" applyBorder="1" applyAlignment="1">
      <alignment vertical="center" wrapText="1"/>
    </xf>
    <xf numFmtId="43" fontId="3" fillId="0" borderId="4" xfId="1" applyFont="1" applyBorder="1" applyAlignment="1">
      <alignment horizontal="right" vertical="center" wrapText="1" shrinkToFit="1"/>
    </xf>
    <xf numFmtId="9" fontId="45" fillId="4" borderId="0" xfId="2" applyFont="1" applyFill="1" applyAlignment="1">
      <alignment vertical="center"/>
    </xf>
    <xf numFmtId="0" fontId="3" fillId="4" borderId="5" xfId="0" applyFont="1" applyFill="1" applyBorder="1" applyAlignment="1">
      <alignment horizontal="left" vertical="center" indent="1"/>
    </xf>
    <xf numFmtId="166" fontId="26" fillId="4" borderId="0" xfId="3" applyNumberFormat="1" applyFont="1" applyFill="1" applyAlignment="1">
      <alignment horizontal="right" wrapText="1" shrinkToFit="1"/>
    </xf>
    <xf numFmtId="166" fontId="12" fillId="0" borderId="0" xfId="1" applyNumberFormat="1" applyFont="1" applyAlignment="1">
      <alignment horizontal="right" wrapText="1" shrinkToFit="1"/>
    </xf>
    <xf numFmtId="0" fontId="3" fillId="4" borderId="4" xfId="0" applyFont="1" applyFill="1" applyBorder="1" applyAlignment="1">
      <alignment vertical="center" wrapText="1"/>
    </xf>
    <xf numFmtId="169" fontId="3" fillId="6" borderId="4" xfId="2" applyNumberFormat="1" applyFont="1" applyFill="1" applyBorder="1" applyAlignment="1">
      <alignment vertical="center" shrinkToFit="1"/>
    </xf>
    <xf numFmtId="166" fontId="3" fillId="4" borderId="0" xfId="1" applyNumberFormat="1" applyFont="1" applyFill="1" applyAlignment="1">
      <alignment horizontal="right" wrapText="1" shrinkToFit="1"/>
    </xf>
    <xf numFmtId="0" fontId="13" fillId="3" borderId="4" xfId="3" applyFont="1" applyFill="1" applyBorder="1" applyAlignment="1">
      <alignment horizontal="right" wrapText="1" shrinkToFit="1"/>
    </xf>
    <xf numFmtId="0" fontId="3" fillId="3" borderId="3" xfId="3" applyFont="1" applyFill="1" applyBorder="1" applyAlignment="1">
      <alignment horizontal="right" wrapText="1" shrinkToFit="1"/>
    </xf>
    <xf numFmtId="166" fontId="12" fillId="3" borderId="3" xfId="1" applyNumberFormat="1" applyFont="1" applyFill="1" applyBorder="1" applyAlignment="1">
      <alignment horizontal="right" vertical="center" wrapText="1" shrinkToFit="1"/>
    </xf>
    <xf numFmtId="167" fontId="13" fillId="3" borderId="3" xfId="1" applyNumberFormat="1" applyFont="1" applyFill="1" applyBorder="1" applyAlignment="1">
      <alignment horizontal="right" vertical="center" wrapText="1" shrinkToFit="1"/>
    </xf>
    <xf numFmtId="0" fontId="13" fillId="3" borderId="5" xfId="3" applyFont="1" applyFill="1" applyBorder="1" applyAlignment="1">
      <alignment horizontal="right" wrapText="1" shrinkToFit="1"/>
    </xf>
    <xf numFmtId="0" fontId="3" fillId="3" borderId="5" xfId="3" applyFont="1" applyFill="1" applyBorder="1" applyAlignment="1">
      <alignment horizontal="right" wrapText="1" shrinkToFit="1"/>
    </xf>
    <xf numFmtId="0" fontId="13" fillId="6" borderId="4" xfId="3" applyFont="1" applyFill="1" applyBorder="1" applyAlignment="1">
      <alignment horizontal="right" wrapText="1" shrinkToFit="1"/>
    </xf>
    <xf numFmtId="165" fontId="11" fillId="0" borderId="0" xfId="3" quotePrefix="1" applyNumberFormat="1" applyFont="1" applyAlignment="1">
      <alignment horizontal="right" vertical="center" shrinkToFit="1"/>
    </xf>
    <xf numFmtId="37" fontId="12" fillId="4" borderId="0" xfId="0" applyNumberFormat="1" applyFont="1" applyFill="1" applyAlignment="1">
      <alignment horizontal="right" vertical="center" wrapText="1" shrinkToFit="1"/>
    </xf>
    <xf numFmtId="166" fontId="3" fillId="6" borderId="7" xfId="3" applyNumberFormat="1" applyFont="1" applyFill="1" applyBorder="1" applyAlignment="1">
      <alignment horizontal="right" wrapText="1" shrinkToFit="1"/>
    </xf>
    <xf numFmtId="0" fontId="13" fillId="6" borderId="0" xfId="3" applyFont="1" applyFill="1" applyAlignment="1">
      <alignment vertical="center" wrapText="1"/>
    </xf>
    <xf numFmtId="0" fontId="13" fillId="4" borderId="0" xfId="3" applyFont="1" applyFill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3" borderId="3" xfId="3" applyFont="1" applyFill="1" applyBorder="1" applyAlignment="1">
      <alignment vertical="center" wrapText="1"/>
    </xf>
    <xf numFmtId="0" fontId="13" fillId="3" borderId="5" xfId="3" applyFont="1" applyFill="1" applyBorder="1" applyAlignment="1">
      <alignment vertical="center" wrapText="1"/>
    </xf>
    <xf numFmtId="0" fontId="13" fillId="3" borderId="2" xfId="3" applyFont="1" applyFill="1" applyBorder="1" applyAlignment="1">
      <alignment vertical="center" wrapText="1"/>
    </xf>
    <xf numFmtId="0" fontId="13" fillId="6" borderId="3" xfId="3" applyFont="1" applyFill="1" applyBorder="1" applyAlignment="1">
      <alignment vertical="center" wrapText="1"/>
    </xf>
    <xf numFmtId="0" fontId="3" fillId="4" borderId="0" xfId="0" applyNumberFormat="1" applyFont="1" applyFill="1" applyAlignment="1">
      <alignment vertical="center"/>
    </xf>
    <xf numFmtId="0" fontId="11" fillId="4" borderId="0" xfId="0" applyFont="1" applyFill="1" applyAlignment="1">
      <alignment horizontal="center" vertical="center" wrapText="1" shrinkToFit="1"/>
    </xf>
    <xf numFmtId="0" fontId="11" fillId="3" borderId="0" xfId="0" applyFont="1" applyFill="1" applyAlignment="1">
      <alignment horizontal="center" vertical="center" wrapText="1" shrinkToFit="1"/>
    </xf>
    <xf numFmtId="166" fontId="5" fillId="3" borderId="0" xfId="1" applyNumberFormat="1" applyFont="1" applyFill="1" applyAlignment="1">
      <alignment horizontal="right" vertical="center" wrapText="1" shrinkToFit="1"/>
    </xf>
    <xf numFmtId="167" fontId="3" fillId="6" borderId="0" xfId="1" applyNumberFormat="1" applyFont="1" applyFill="1" applyBorder="1" applyAlignment="1">
      <alignment horizontal="right" vertical="center" wrapText="1" shrinkToFit="1"/>
    </xf>
    <xf numFmtId="167" fontId="3" fillId="3" borderId="0" xfId="1" applyNumberFormat="1" applyFont="1" applyFill="1" applyBorder="1" applyAlignment="1">
      <alignment horizontal="right" vertical="center" wrapText="1" shrinkToFit="1"/>
    </xf>
    <xf numFmtId="166" fontId="3" fillId="3" borderId="0" xfId="1" quotePrefix="1" applyNumberFormat="1" applyFont="1" applyFill="1" applyBorder="1" applyAlignment="1">
      <alignment horizontal="right" vertical="center" wrapText="1" shrinkToFit="1"/>
    </xf>
    <xf numFmtId="43" fontId="3" fillId="3" borderId="0" xfId="1" quotePrefix="1" applyFont="1" applyFill="1" applyBorder="1" applyAlignment="1">
      <alignment horizontal="right" vertical="center" wrapText="1" shrinkToFit="1"/>
    </xf>
    <xf numFmtId="166" fontId="3" fillId="3" borderId="0" xfId="1" applyNumberFormat="1" applyFont="1" applyFill="1" applyBorder="1" applyAlignment="1">
      <alignment horizontal="right" vertical="center" wrapText="1" shrinkToFit="1"/>
    </xf>
    <xf numFmtId="166" fontId="26" fillId="3" borderId="0" xfId="1" applyNumberFormat="1" applyFont="1" applyFill="1" applyBorder="1" applyAlignment="1">
      <alignment horizontal="right" wrapText="1" shrinkToFit="1"/>
    </xf>
    <xf numFmtId="169" fontId="27" fillId="3" borderId="0" xfId="2" quotePrefix="1" applyNumberFormat="1" applyFont="1" applyFill="1" applyBorder="1" applyAlignment="1">
      <alignment horizontal="right" vertical="center" wrapText="1" shrinkToFit="1"/>
    </xf>
    <xf numFmtId="9" fontId="27" fillId="3" borderId="0" xfId="2" quotePrefix="1" applyFont="1" applyFill="1" applyBorder="1" applyAlignment="1">
      <alignment horizontal="right" vertical="center" wrapText="1" shrinkToFit="1"/>
    </xf>
    <xf numFmtId="0" fontId="26" fillId="3" borderId="0" xfId="0" applyFont="1" applyFill="1" applyBorder="1" applyAlignment="1">
      <alignment horizontal="right" vertical="center" wrapText="1" shrinkToFit="1"/>
    </xf>
    <xf numFmtId="0" fontId="3" fillId="3" borderId="0" xfId="0" applyFont="1" applyFill="1" applyBorder="1" applyAlignment="1">
      <alignment horizontal="right" vertical="center" wrapText="1" shrinkToFit="1"/>
    </xf>
    <xf numFmtId="0" fontId="11" fillId="3" borderId="0" xfId="0" applyFont="1" applyFill="1" applyBorder="1" applyAlignment="1">
      <alignment horizontal="right" vertical="center" wrapText="1" shrinkToFit="1"/>
    </xf>
    <xf numFmtId="168" fontId="3" fillId="3" borderId="0" xfId="0" applyNumberFormat="1" applyFont="1" applyFill="1" applyBorder="1" applyAlignment="1">
      <alignment horizontal="right" vertical="center" wrapText="1" shrinkToFit="1"/>
    </xf>
    <xf numFmtId="169" fontId="3" fillId="6" borderId="0" xfId="2" applyNumberFormat="1" applyFont="1" applyFill="1" applyAlignment="1">
      <alignment horizontal="right" vertical="center" wrapText="1" shrinkToFit="1"/>
    </xf>
    <xf numFmtId="169" fontId="3" fillId="3" borderId="5" xfId="2" applyNumberFormat="1" applyFont="1" applyFill="1" applyBorder="1" applyAlignment="1">
      <alignment horizontal="right" vertical="center" wrapText="1" shrinkToFit="1"/>
    </xf>
    <xf numFmtId="171" fontId="26" fillId="4" borderId="0" xfId="3" applyNumberFormat="1" applyFont="1" applyFill="1" applyAlignment="1">
      <alignment horizontal="right" wrapText="1" shrinkToFit="1"/>
    </xf>
    <xf numFmtId="166" fontId="28" fillId="4" borderId="0" xfId="1" applyNumberFormat="1" applyFont="1" applyFill="1" applyAlignment="1">
      <alignment horizontal="right" vertical="center" wrapText="1" shrinkToFit="1"/>
    </xf>
    <xf numFmtId="169" fontId="3" fillId="6" borderId="0" xfId="2" quotePrefix="1" applyNumberFormat="1" applyFont="1" applyFill="1" applyAlignment="1">
      <alignment horizontal="right" vertical="center" wrapText="1" shrinkToFit="1"/>
    </xf>
    <xf numFmtId="0" fontId="22" fillId="4" borderId="0" xfId="4" applyFont="1" applyFill="1" applyAlignment="1">
      <alignment horizontal="left" vertical="center" wrapText="1"/>
    </xf>
    <xf numFmtId="0" fontId="5" fillId="5" borderId="0" xfId="4" applyFont="1" applyFill="1" applyAlignment="1">
      <alignment horizontal="center" vertical="center" wrapText="1" shrinkToFit="1"/>
    </xf>
    <xf numFmtId="0" fontId="5" fillId="5" borderId="0" xfId="4" applyFont="1" applyFill="1" applyAlignment="1">
      <alignment horizontal="center" vertical="center" shrinkToFit="1"/>
    </xf>
    <xf numFmtId="0" fontId="53" fillId="4" borderId="0" xfId="0" applyFont="1" applyFill="1"/>
    <xf numFmtId="0" fontId="55" fillId="4" borderId="0" xfId="4" applyFont="1" applyFill="1"/>
    <xf numFmtId="0" fontId="53" fillId="4" borderId="0" xfId="0" applyFont="1" applyFill="1" applyAlignment="1">
      <alignment horizontal="center"/>
    </xf>
    <xf numFmtId="0" fontId="56" fillId="4" borderId="0" xfId="0" applyFont="1" applyFill="1"/>
    <xf numFmtId="0" fontId="57" fillId="4" borderId="0" xfId="0" applyFont="1" applyFill="1" applyAlignment="1"/>
    <xf numFmtId="0" fontId="53" fillId="4" borderId="0" xfId="0" applyFont="1" applyFill="1" applyAlignment="1">
      <alignment horizontal="centerContinuous"/>
    </xf>
    <xf numFmtId="0" fontId="56" fillId="4" borderId="0" xfId="0" applyFont="1" applyFill="1" applyAlignment="1">
      <alignment horizontal="centerContinuous"/>
    </xf>
    <xf numFmtId="0" fontId="57" fillId="0" borderId="0" xfId="0" applyFont="1" applyAlignment="1"/>
    <xf numFmtId="0" fontId="57" fillId="0" borderId="0" xfId="0" applyFont="1" applyAlignment="1">
      <alignment horizontal="right"/>
    </xf>
    <xf numFmtId="0" fontId="57" fillId="0" borderId="0" xfId="0" applyFont="1" applyAlignment="1">
      <alignment horizontal="center"/>
    </xf>
    <xf numFmtId="166" fontId="56" fillId="3" borderId="0" xfId="1" applyNumberFormat="1" applyFont="1" applyFill="1"/>
    <xf numFmtId="167" fontId="56" fillId="4" borderId="0" xfId="1" applyNumberFormat="1" applyFont="1" applyFill="1" applyAlignment="1">
      <alignment horizontal="right"/>
    </xf>
    <xf numFmtId="166" fontId="56" fillId="4" borderId="0" xfId="1" applyNumberFormat="1" applyFont="1" applyFill="1"/>
    <xf numFmtId="166" fontId="56" fillId="4" borderId="0" xfId="0" applyNumberFormat="1" applyFont="1" applyFill="1"/>
    <xf numFmtId="167" fontId="56" fillId="4" borderId="0" xfId="1" applyNumberFormat="1" applyFont="1" applyFill="1"/>
    <xf numFmtId="170" fontId="56" fillId="4" borderId="0" xfId="0" applyNumberFormat="1" applyFont="1" applyFill="1"/>
    <xf numFmtId="0" fontId="56" fillId="3" borderId="0" xfId="0" applyFont="1" applyFill="1"/>
    <xf numFmtId="166" fontId="56" fillId="3" borderId="0" xfId="0" applyNumberFormat="1" applyFont="1" applyFill="1"/>
    <xf numFmtId="169" fontId="56" fillId="3" borderId="0" xfId="2" applyNumberFormat="1" applyFont="1" applyFill="1"/>
    <xf numFmtId="0" fontId="56" fillId="0" borderId="0" xfId="0" applyFont="1"/>
    <xf numFmtId="166" fontId="56" fillId="4" borderId="0" xfId="1" applyNumberFormat="1" applyFont="1" applyFill="1" applyAlignment="1">
      <alignment horizontal="right"/>
    </xf>
    <xf numFmtId="1" fontId="56" fillId="4" borderId="0" xfId="0" applyNumberFormat="1" applyFont="1" applyFill="1" applyAlignment="1">
      <alignment horizontal="right"/>
    </xf>
    <xf numFmtId="0" fontId="56" fillId="4" borderId="0" xfId="0" applyFont="1" applyFill="1" applyAlignment="1">
      <alignment horizontal="right"/>
    </xf>
    <xf numFmtId="0" fontId="54" fillId="5" borderId="0" xfId="0" applyFont="1" applyFill="1" applyAlignment="1">
      <alignment horizontal="center" vertical="center" wrapText="1" shrinkToFit="1"/>
    </xf>
    <xf numFmtId="0" fontId="56" fillId="9" borderId="0" xfId="0" applyFont="1" applyFill="1"/>
    <xf numFmtId="166" fontId="56" fillId="4" borderId="0" xfId="1" applyNumberFormat="1" applyFont="1" applyFill="1" applyAlignment="1">
      <alignment horizontal="center"/>
    </xf>
    <xf numFmtId="166" fontId="55" fillId="4" borderId="0" xfId="1" applyNumberFormat="1" applyFont="1" applyFill="1" applyAlignment="1">
      <alignment horizontal="center"/>
    </xf>
    <xf numFmtId="0" fontId="56" fillId="9" borderId="0" xfId="0" quotePrefix="1" applyFont="1" applyFill="1"/>
    <xf numFmtId="43" fontId="56" fillId="4" borderId="0" xfId="1" applyFont="1" applyFill="1"/>
    <xf numFmtId="166" fontId="56" fillId="8" borderId="0" xfId="0" applyNumberFormat="1" applyFont="1" applyFill="1"/>
    <xf numFmtId="0" fontId="57" fillId="4" borderId="0" xfId="0" applyFont="1" applyFill="1" applyAlignment="1">
      <alignment horizontal="right"/>
    </xf>
    <xf numFmtId="166" fontId="12" fillId="0" borderId="4" xfId="1" applyNumberFormat="1" applyFont="1" applyFill="1" applyBorder="1" applyAlignment="1">
      <alignment horizontal="right" vertical="center" wrapText="1" shrinkToFit="1"/>
    </xf>
    <xf numFmtId="0" fontId="5" fillId="5" borderId="0" xfId="0" applyFont="1" applyFill="1" applyAlignment="1">
      <alignment horizontal="center" vertical="center" wrapText="1" shrinkToFit="1"/>
    </xf>
    <xf numFmtId="167" fontId="56" fillId="9" borderId="0" xfId="1" quotePrefix="1" applyNumberFormat="1" applyFont="1" applyFill="1"/>
    <xf numFmtId="0" fontId="22" fillId="4" borderId="0" xfId="4" applyFont="1" applyFill="1" applyAlignment="1">
      <alignment horizontal="left" vertical="center" wrapText="1"/>
    </xf>
    <xf numFmtId="43" fontId="4" fillId="3" borderId="0" xfId="1" applyFont="1" applyFill="1" applyAlignment="1">
      <alignment horizontal="right" vertical="center" wrapText="1" shrinkToFit="1"/>
    </xf>
    <xf numFmtId="43" fontId="3" fillId="3" borderId="0" xfId="1" applyNumberFormat="1" applyFont="1" applyFill="1" applyAlignment="1">
      <alignment horizontal="right" vertical="center" wrapText="1" shrinkToFit="1"/>
    </xf>
    <xf numFmtId="166" fontId="3" fillId="6" borderId="0" xfId="1" applyNumberFormat="1" applyFont="1" applyFill="1" applyAlignment="1">
      <alignment horizontal="right" vertical="center" wrapText="1" shrinkToFit="1"/>
    </xf>
    <xf numFmtId="174" fontId="8" fillId="3" borderId="0" xfId="0" applyNumberFormat="1" applyFont="1" applyFill="1" applyAlignment="1">
      <alignment horizontal="right" vertical="center" wrapText="1" shrinkToFit="1"/>
    </xf>
    <xf numFmtId="174" fontId="3" fillId="4" borderId="0" xfId="0" applyNumberFormat="1" applyFont="1" applyFill="1" applyAlignment="1">
      <alignment horizontal="right" vertical="center" wrapText="1" shrinkToFit="1"/>
    </xf>
    <xf numFmtId="174" fontId="3" fillId="3" borderId="0" xfId="0" applyNumberFormat="1" applyFont="1" applyFill="1" applyAlignment="1">
      <alignment horizontal="right" vertical="center" wrapText="1" shrinkToFit="1"/>
    </xf>
    <xf numFmtId="174" fontId="3" fillId="6" borderId="0" xfId="1" applyNumberFormat="1" applyFont="1" applyFill="1" applyAlignment="1">
      <alignment horizontal="right" vertical="center" wrapText="1" shrinkToFit="1"/>
    </xf>
    <xf numFmtId="174" fontId="3" fillId="3" borderId="0" xfId="1" applyNumberFormat="1" applyFont="1" applyFill="1" applyAlignment="1">
      <alignment horizontal="right" vertical="center" wrapText="1" shrinkToFit="1"/>
    </xf>
    <xf numFmtId="174" fontId="3" fillId="6" borderId="4" xfId="1" applyNumberFormat="1" applyFont="1" applyFill="1" applyBorder="1" applyAlignment="1">
      <alignment horizontal="right" vertical="center" wrapText="1" shrinkToFit="1"/>
    </xf>
    <xf numFmtId="174" fontId="3" fillId="4" borderId="0" xfId="0" applyNumberFormat="1" applyFont="1" applyFill="1" applyAlignment="1">
      <alignment vertical="center"/>
    </xf>
    <xf numFmtId="0" fontId="3" fillId="3" borderId="4" xfId="0" applyFont="1" applyFill="1" applyBorder="1" applyAlignment="1">
      <alignment vertical="center"/>
    </xf>
    <xf numFmtId="0" fontId="20" fillId="4" borderId="0" xfId="0" applyFont="1" applyFill="1" applyAlignment="1">
      <alignment vertical="center"/>
    </xf>
    <xf numFmtId="0" fontId="22" fillId="4" borderId="0" xfId="4" applyFont="1" applyFill="1" applyAlignment="1">
      <alignment vertical="center"/>
    </xf>
    <xf numFmtId="0" fontId="25" fillId="3" borderId="0" xfId="0" applyFont="1" applyFill="1" applyAlignment="1">
      <alignment horizontal="right" vertical="center"/>
    </xf>
    <xf numFmtId="166" fontId="3" fillId="4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center" vertical="center" wrapText="1" shrinkToFit="1"/>
    </xf>
    <xf numFmtId="0" fontId="5" fillId="2" borderId="0" xfId="0" applyFont="1" applyFill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 shrinkToFit="1"/>
    </xf>
    <xf numFmtId="0" fontId="22" fillId="4" borderId="0" xfId="4" applyFont="1" applyFill="1" applyAlignment="1">
      <alignment horizontal="left" vertical="center" wrapText="1"/>
    </xf>
    <xf numFmtId="0" fontId="11" fillId="6" borderId="0" xfId="0" applyFont="1" applyFill="1" applyAlignment="1">
      <alignment horizontal="center" vertical="center" wrapText="1" shrinkToFit="1"/>
    </xf>
    <xf numFmtId="0" fontId="21" fillId="4" borderId="0" xfId="0" applyFont="1" applyFill="1" applyAlignment="1">
      <alignment horizontal="left" vertical="center" wrapText="1"/>
    </xf>
    <xf numFmtId="0" fontId="22" fillId="3" borderId="0" xfId="0" applyFont="1" applyFill="1" applyAlignment="1">
      <alignment horizontal="left" vertical="center" wrapText="1"/>
    </xf>
    <xf numFmtId="17" fontId="11" fillId="4" borderId="2" xfId="0" applyNumberFormat="1" applyFont="1" applyFill="1" applyBorder="1" applyAlignment="1">
      <alignment horizontal="center" wrapText="1" shrinkToFit="1"/>
    </xf>
    <xf numFmtId="0" fontId="20" fillId="4" borderId="0" xfId="3" applyFont="1" applyFill="1" applyAlignment="1">
      <alignment horizontal="left" wrapText="1"/>
    </xf>
    <xf numFmtId="0" fontId="20" fillId="4" borderId="0" xfId="3" applyFont="1" applyFill="1" applyAlignment="1">
      <alignment horizontal="left"/>
    </xf>
    <xf numFmtId="0" fontId="30" fillId="4" borderId="0" xfId="3" applyFont="1" applyFill="1" applyAlignment="1">
      <alignment horizontal="center"/>
    </xf>
    <xf numFmtId="0" fontId="33" fillId="4" borderId="0" xfId="3" applyFont="1" applyFill="1" applyAlignment="1">
      <alignment horizontal="center" wrapText="1"/>
    </xf>
    <xf numFmtId="0" fontId="33" fillId="0" borderId="0" xfId="3" applyFont="1" applyAlignment="1">
      <alignment horizontal="center"/>
    </xf>
    <xf numFmtId="0" fontId="34" fillId="4" borderId="0" xfId="3" applyFont="1" applyFill="1" applyAlignment="1">
      <alignment horizontal="center"/>
    </xf>
    <xf numFmtId="0" fontId="50" fillId="4" borderId="0" xfId="4" applyFont="1" applyFill="1" applyAlignment="1">
      <alignment horizontal="center"/>
    </xf>
    <xf numFmtId="0" fontId="35" fillId="4" borderId="0" xfId="4" applyFont="1" applyFill="1" applyAlignment="1">
      <alignment horizontal="center"/>
    </xf>
    <xf numFmtId="0" fontId="54" fillId="5" borderId="0" xfId="0" applyFont="1" applyFill="1" applyAlignment="1">
      <alignment horizontal="center" vertical="center" wrapText="1" shrinkToFit="1"/>
    </xf>
    <xf numFmtId="0" fontId="20" fillId="4" borderId="0" xfId="0" applyFont="1" applyFill="1" applyAlignment="1">
      <alignment horizontal="left" wrapText="1"/>
    </xf>
    <xf numFmtId="0" fontId="22" fillId="4" borderId="0" xfId="3" applyNumberFormat="1" applyFont="1" applyFill="1" applyAlignment="1">
      <alignment horizontal="left" wrapText="1"/>
    </xf>
    <xf numFmtId="0" fontId="22" fillId="4" borderId="0" xfId="4" applyFont="1" applyFill="1" applyAlignment="1">
      <alignment horizontal="left" vertical="top" wrapText="1"/>
    </xf>
    <xf numFmtId="0" fontId="5" fillId="5" borderId="0" xfId="4" applyFont="1" applyFill="1" applyAlignment="1">
      <alignment horizontal="center" vertical="center" wrapText="1" shrinkToFit="1"/>
    </xf>
    <xf numFmtId="0" fontId="5" fillId="5" borderId="0" xfId="4" applyFont="1" applyFill="1" applyAlignment="1">
      <alignment horizontal="center" vertical="center" shrinkToFit="1"/>
    </xf>
    <xf numFmtId="0" fontId="20" fillId="4" borderId="0" xfId="0" applyFont="1" applyFill="1" applyAlignment="1">
      <alignment horizontal="left" vertical="center" wrapText="1"/>
    </xf>
    <xf numFmtId="0" fontId="21" fillId="4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5" borderId="0" xfId="3" applyFont="1" applyFill="1" applyAlignment="1">
      <alignment horizontal="center" vertical="center"/>
    </xf>
    <xf numFmtId="14" fontId="46" fillId="0" borderId="1" xfId="3" applyNumberFormat="1" applyFont="1" applyBorder="1" applyAlignment="1">
      <alignment horizontal="center" vertical="center" wrapText="1" shrinkToFit="1"/>
    </xf>
  </cellXfs>
  <cellStyles count="8">
    <cellStyle name="Comma" xfId="1" builtinId="3"/>
    <cellStyle name="Comma_IV-trim  2002" xfId="5" xr:uid="{00000000-0005-0000-0000-000001000000}"/>
    <cellStyle name="Normal" xfId="0" builtinId="0"/>
    <cellStyle name="Normal 2" xfId="3" xr:uid="{00000000-0005-0000-0000-000003000000}"/>
    <cellStyle name="Normal 3" xfId="6" xr:uid="{00000000-0005-0000-0000-000004000000}"/>
    <cellStyle name="Normal_IV-trim  2002" xfId="4" xr:uid="{00000000-0005-0000-0000-000005000000}"/>
    <cellStyle name="Percent" xfId="2" builtinId="5"/>
    <cellStyle name="Percent 2" xfId="7" xr:uid="{00000000-0005-0000-0000-000007000000}"/>
  </cellStyles>
  <dxfs count="0"/>
  <tableStyles count="0" defaultTableStyle="TableStyleMedium2" defaultPivotStyle="PivotStyleLight16"/>
  <colors>
    <mruColors>
      <color rgb="FFE8E9EC"/>
      <color rgb="FF800000"/>
      <color rgb="FFA500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6525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27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6525"/>
          <a:ext cx="0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27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27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27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28</xdr:row>
          <xdr:rowOff>0</xdr:rowOff>
        </xdr:from>
        <xdr:to>
          <xdr:col>4</xdr:col>
          <xdr:colOff>0</xdr:colOff>
          <xdr:row>28</xdr:row>
          <xdr:rowOff>50800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C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27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6525"/>
          <a:ext cx="0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27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27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27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28</xdr:row>
          <xdr:rowOff>0</xdr:rowOff>
        </xdr:from>
        <xdr:to>
          <xdr:col>4</xdr:col>
          <xdr:colOff>0</xdr:colOff>
          <xdr:row>28</xdr:row>
          <xdr:rowOff>50800</xdr:rowOff>
        </xdr:to>
        <xdr:sp macro="" textlink="">
          <xdr:nvSpPr>
            <xdr:cNvPr id="41985" name="Object 1" hidden="1">
              <a:extLst>
                <a:ext uri="{63B3BB69-23CF-44E3-9099-C40C66FF867C}">
                  <a14:compatExt spid="_x0000_s41985"/>
                </a:ext>
                <a:ext uri="{FF2B5EF4-FFF2-40B4-BE49-F238E27FC236}">
                  <a16:creationId xmlns:a16="http://schemas.microsoft.com/office/drawing/2014/main" id="{00000000-0008-0000-0D00-000001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200025</xdr:rowOff>
    </xdr:from>
    <xdr:to>
      <xdr:col>18</xdr:col>
      <xdr:colOff>0</xdr:colOff>
      <xdr:row>2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123825</xdr:rowOff>
    </xdr:from>
    <xdr:to>
      <xdr:col>18</xdr:col>
      <xdr:colOff>0</xdr:colOff>
      <xdr:row>2</xdr:row>
      <xdr:rowOff>0</xdr:rowOff>
    </xdr:to>
    <xdr:pic>
      <xdr:nvPicPr>
        <xdr:cNvPr id="6" name="Picture 8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7" name="Picture 1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200025</xdr:rowOff>
    </xdr:from>
    <xdr:to>
      <xdr:col>18</xdr:col>
      <xdr:colOff>0</xdr:colOff>
      <xdr:row>2</xdr:row>
      <xdr:rowOff>0</xdr:rowOff>
    </xdr:to>
    <xdr:pic>
      <xdr:nvPicPr>
        <xdr:cNvPr id="8" name="Picture 17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9" name="Picture 1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10" name="Picture 19"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123825</xdr:rowOff>
    </xdr:from>
    <xdr:to>
      <xdr:col>18</xdr:col>
      <xdr:colOff>0</xdr:colOff>
      <xdr:row>2</xdr:row>
      <xdr:rowOff>0</xdr:rowOff>
    </xdr:to>
    <xdr:pic>
      <xdr:nvPicPr>
        <xdr:cNvPr id="11" name="Picture 20"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875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28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875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875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875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2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40</xdr:row>
          <xdr:rowOff>0</xdr:rowOff>
        </xdr:from>
        <xdr:to>
          <xdr:col>6</xdr:col>
          <xdr:colOff>0</xdr:colOff>
          <xdr:row>40</xdr:row>
          <xdr:rowOff>0</xdr:rowOff>
        </xdr:to>
        <xdr:sp macro="" textlink="">
          <xdr:nvSpPr>
            <xdr:cNvPr id="30721" name="Object 1" hidden="1">
              <a:extLst>
                <a:ext uri="{63B3BB69-23CF-44E3-9099-C40C66FF867C}">
                  <a14:compatExt spid="_x0000_s30721"/>
                </a:ext>
                <a:ext uri="{FF2B5EF4-FFF2-40B4-BE49-F238E27FC236}">
                  <a16:creationId xmlns:a16="http://schemas.microsoft.com/office/drawing/2014/main" id="{00000000-0008-0000-0200-00000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58</xdr:row>
          <xdr:rowOff>12700</xdr:rowOff>
        </xdr:from>
        <xdr:to>
          <xdr:col>5</xdr:col>
          <xdr:colOff>0</xdr:colOff>
          <xdr:row>59</xdr:row>
          <xdr:rowOff>0</xdr:rowOff>
        </xdr:to>
        <xdr:sp macro="" textlink="">
          <xdr:nvSpPr>
            <xdr:cNvPr id="17409" name="Object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3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58</xdr:row>
          <xdr:rowOff>12700</xdr:rowOff>
        </xdr:from>
        <xdr:to>
          <xdr:col>5</xdr:col>
          <xdr:colOff>0</xdr:colOff>
          <xdr:row>59</xdr:row>
          <xdr:rowOff>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4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27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6525"/>
          <a:ext cx="0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27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27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27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Rios Canobbio Alexia" id="{C3E5CF80-D8F2-4325-9366-AB729ED53A44}" userId="S::alexia.rios@femsa.com.mx::c5776830-cc52-417e-b6c0-ca448d3466a2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13.bin"/><Relationship Id="rId6" Type="http://schemas.openxmlformats.org/officeDocument/2006/relationships/image" Target="../media/image2.emf"/><Relationship Id="rId5" Type="http://schemas.openxmlformats.org/officeDocument/2006/relationships/oleObject" Target="../embeddings/oleObject4.bin"/><Relationship Id="rId4" Type="http://schemas.openxmlformats.org/officeDocument/2006/relationships/vmlDrawing" Target="../drawings/vmlDrawing4.v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5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3.bin"/><Relationship Id="rId6" Type="http://schemas.openxmlformats.org/officeDocument/2006/relationships/image" Target="../media/image2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3"/>
  <sheetViews>
    <sheetView showGridLines="0" zoomScaleNormal="100" zoomScaleSheetLayoutView="100" workbookViewId="0">
      <selection activeCell="I8" sqref="I8"/>
    </sheetView>
  </sheetViews>
  <sheetFormatPr defaultColWidth="9.81640625" defaultRowHeight="10.5" x14ac:dyDescent="0.25"/>
  <cols>
    <col min="1" max="1" width="42.7265625" style="45" customWidth="1"/>
    <col min="2" max="2" width="1.7265625" style="69" customWidth="1"/>
    <col min="3" max="4" width="7.7265625" style="69" customWidth="1"/>
    <col min="5" max="5" width="1.54296875" style="69" customWidth="1"/>
    <col min="6" max="9" width="7.7265625" style="69" customWidth="1"/>
    <col min="10" max="10" width="1.54296875" style="69" customWidth="1"/>
    <col min="11" max="13" width="7.7265625" style="69" customWidth="1"/>
    <col min="14" max="14" width="7.7265625" style="154" customWidth="1"/>
    <col min="15" max="15" width="2.7265625" style="69" customWidth="1"/>
    <col min="16" max="16384" width="9.81640625" style="64"/>
  </cols>
  <sheetData>
    <row r="1" spans="1:16" ht="11.15" customHeight="1" x14ac:dyDescent="0.25">
      <c r="A1" s="556" t="s">
        <v>0</v>
      </c>
      <c r="B1" s="556"/>
      <c r="C1" s="556"/>
      <c r="D1" s="556"/>
      <c r="E1" s="556"/>
      <c r="F1" s="556"/>
      <c r="G1" s="556"/>
      <c r="H1" s="556"/>
      <c r="I1" s="556"/>
      <c r="J1" s="556"/>
      <c r="K1" s="556"/>
      <c r="L1" s="556"/>
      <c r="M1" s="556"/>
      <c r="N1" s="556"/>
      <c r="O1" s="556"/>
    </row>
    <row r="2" spans="1:16" ht="11.15" customHeight="1" x14ac:dyDescent="0.25">
      <c r="A2" s="557" t="s">
        <v>39</v>
      </c>
      <c r="B2" s="557"/>
      <c r="C2" s="557"/>
      <c r="D2" s="557"/>
      <c r="E2" s="557"/>
      <c r="F2" s="557"/>
      <c r="G2" s="557"/>
      <c r="H2" s="557"/>
      <c r="I2" s="557"/>
      <c r="J2" s="557"/>
      <c r="K2" s="557"/>
      <c r="L2" s="557"/>
      <c r="M2" s="557"/>
      <c r="N2" s="557"/>
      <c r="O2" s="557"/>
    </row>
    <row r="3" spans="1:16" ht="11.15" customHeight="1" x14ac:dyDescent="0.25">
      <c r="A3" s="558" t="s">
        <v>40</v>
      </c>
      <c r="B3" s="558"/>
      <c r="C3" s="558"/>
      <c r="D3" s="558"/>
      <c r="E3" s="558"/>
      <c r="F3" s="558"/>
      <c r="G3" s="558"/>
      <c r="H3" s="558"/>
      <c r="I3" s="558"/>
      <c r="J3" s="558"/>
      <c r="K3" s="558"/>
      <c r="L3" s="558"/>
      <c r="M3" s="558"/>
      <c r="N3" s="558"/>
      <c r="O3" s="558"/>
    </row>
    <row r="4" spans="1:16" ht="11.15" customHeight="1" x14ac:dyDescent="0.25">
      <c r="A4" s="65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7"/>
      <c r="O4" s="66"/>
    </row>
    <row r="5" spans="1:16" ht="15" customHeight="1" x14ac:dyDescent="0.25">
      <c r="A5" s="70"/>
      <c r="B5" s="71"/>
      <c r="C5" s="559" t="s">
        <v>176</v>
      </c>
      <c r="D5" s="559"/>
      <c r="E5" s="559"/>
      <c r="F5" s="559"/>
      <c r="G5" s="559"/>
      <c r="H5" s="559"/>
      <c r="I5" s="559"/>
      <c r="J5" s="559"/>
      <c r="K5" s="559"/>
      <c r="L5" s="559"/>
      <c r="M5" s="559"/>
      <c r="N5" s="559"/>
      <c r="O5" s="72"/>
    </row>
    <row r="6" spans="1:16" ht="15" customHeight="1" x14ac:dyDescent="0.25">
      <c r="A6" s="70"/>
      <c r="B6" s="71"/>
      <c r="C6" s="75"/>
      <c r="D6" s="75"/>
      <c r="E6" s="75"/>
      <c r="F6" s="561" t="s">
        <v>166</v>
      </c>
      <c r="G6" s="561"/>
      <c r="H6" s="561"/>
      <c r="I6" s="561"/>
      <c r="J6" s="484"/>
      <c r="K6" s="561" t="s">
        <v>205</v>
      </c>
      <c r="L6" s="561"/>
      <c r="M6" s="561"/>
      <c r="N6" s="561"/>
      <c r="O6" s="72"/>
    </row>
    <row r="7" spans="1:16" s="76" customFormat="1" ht="15" customHeight="1" x14ac:dyDescent="0.25">
      <c r="A7" s="73"/>
      <c r="B7" s="74"/>
      <c r="C7" s="75">
        <v>2019</v>
      </c>
      <c r="D7" s="75" t="s">
        <v>41</v>
      </c>
      <c r="E7" s="75"/>
      <c r="F7" s="483">
        <v>2018</v>
      </c>
      <c r="G7" s="75" t="s">
        <v>41</v>
      </c>
      <c r="H7" s="75" t="s">
        <v>4</v>
      </c>
      <c r="I7" s="75" t="s">
        <v>170</v>
      </c>
      <c r="J7" s="75"/>
      <c r="K7" s="483">
        <v>2018</v>
      </c>
      <c r="L7" s="75" t="s">
        <v>41</v>
      </c>
      <c r="M7" s="75" t="s">
        <v>4</v>
      </c>
      <c r="N7" s="75" t="s">
        <v>170</v>
      </c>
      <c r="O7" s="75"/>
    </row>
    <row r="8" spans="1:16" ht="13" customHeight="1" x14ac:dyDescent="0.25">
      <c r="A8" s="77" t="s">
        <v>42</v>
      </c>
      <c r="B8" s="78"/>
      <c r="C8" s="79">
        <v>128213</v>
      </c>
      <c r="D8" s="80">
        <v>100</v>
      </c>
      <c r="E8" s="80"/>
      <c r="F8" s="79">
        <v>117191.24799999999</v>
      </c>
      <c r="G8" s="80">
        <v>100</v>
      </c>
      <c r="H8" s="80">
        <v>9.4049275761616702</v>
      </c>
      <c r="I8" s="81">
        <v>6.7248778386409969</v>
      </c>
      <c r="J8" s="80"/>
      <c r="K8" s="79">
        <v>117191.24799999999</v>
      </c>
      <c r="L8" s="80">
        <v>100</v>
      </c>
      <c r="M8" s="80">
        <v>9.4049275761616702</v>
      </c>
      <c r="N8" s="81">
        <v>6.7248778386409969</v>
      </c>
      <c r="O8" s="82"/>
    </row>
    <row r="9" spans="1:16" ht="13" customHeight="1" x14ac:dyDescent="0.25">
      <c r="A9" s="83" t="s">
        <v>43</v>
      </c>
      <c r="B9" s="78"/>
      <c r="C9" s="27">
        <v>80317</v>
      </c>
      <c r="D9" s="84">
        <v>62.6</v>
      </c>
      <c r="E9" s="84"/>
      <c r="F9" s="27">
        <v>73533.324669925103</v>
      </c>
      <c r="G9" s="84">
        <v>62.7</v>
      </c>
      <c r="H9" s="84">
        <v>9.2253075194482559</v>
      </c>
      <c r="I9" s="84"/>
      <c r="J9" s="487"/>
      <c r="K9" s="27">
        <v>73567.960000000006</v>
      </c>
      <c r="L9" s="84">
        <v>62.8</v>
      </c>
      <c r="M9" s="84">
        <v>9.1738849357791086</v>
      </c>
      <c r="N9" s="84"/>
      <c r="O9" s="82"/>
    </row>
    <row r="10" spans="1:16" ht="13" customHeight="1" x14ac:dyDescent="0.25">
      <c r="A10" s="85" t="s">
        <v>44</v>
      </c>
      <c r="B10" s="78"/>
      <c r="C10" s="86">
        <v>47896</v>
      </c>
      <c r="D10" s="87">
        <v>37.4</v>
      </c>
      <c r="E10" s="87"/>
      <c r="F10" s="86">
        <v>43657.923330074889</v>
      </c>
      <c r="G10" s="87">
        <v>37.299999999999997</v>
      </c>
      <c r="H10" s="87">
        <v>9.7074628078005709</v>
      </c>
      <c r="I10" s="87"/>
      <c r="J10" s="487"/>
      <c r="K10" s="86">
        <v>43623.287999999986</v>
      </c>
      <c r="L10" s="87">
        <v>37.200000000000003</v>
      </c>
      <c r="M10" s="87">
        <v>9.7945666085509586</v>
      </c>
      <c r="N10" s="88"/>
      <c r="O10" s="82"/>
    </row>
    <row r="11" spans="1:16" ht="13" customHeight="1" x14ac:dyDescent="0.25">
      <c r="A11" s="90" t="s">
        <v>45</v>
      </c>
      <c r="B11" s="91"/>
      <c r="C11" s="92">
        <v>4810</v>
      </c>
      <c r="D11" s="93">
        <v>3.8</v>
      </c>
      <c r="E11" s="93"/>
      <c r="F11" s="92">
        <v>4541.4382479979058</v>
      </c>
      <c r="G11" s="93">
        <v>3.9</v>
      </c>
      <c r="H11" s="93">
        <v>5.9135837005047875</v>
      </c>
      <c r="I11" s="93"/>
      <c r="J11" s="487"/>
      <c r="K11" s="92">
        <v>4520.8019999999997</v>
      </c>
      <c r="L11" s="93">
        <v>3.9</v>
      </c>
      <c r="M11" s="93">
        <v>6.3970507887759709</v>
      </c>
      <c r="N11" s="93"/>
      <c r="O11" s="82"/>
      <c r="P11" s="555"/>
    </row>
    <row r="12" spans="1:16" ht="13" customHeight="1" x14ac:dyDescent="0.25">
      <c r="A12" s="94" t="s">
        <v>46</v>
      </c>
      <c r="B12" s="91"/>
      <c r="C12" s="79">
        <v>30203</v>
      </c>
      <c r="D12" s="80">
        <v>23.599999999999998</v>
      </c>
      <c r="E12" s="80"/>
      <c r="F12" s="79">
        <v>27502.455148890091</v>
      </c>
      <c r="G12" s="80">
        <v>23.5</v>
      </c>
      <c r="H12" s="80">
        <v>9.8192864473006569</v>
      </c>
      <c r="I12" s="80"/>
      <c r="J12" s="487"/>
      <c r="K12" s="79">
        <v>28099.636999999999</v>
      </c>
      <c r="L12" s="80">
        <v>23.900000000000006</v>
      </c>
      <c r="M12" s="80">
        <v>7.4853742772549081</v>
      </c>
      <c r="N12" s="81"/>
      <c r="O12" s="82"/>
    </row>
    <row r="13" spans="1:16" ht="13" customHeight="1" x14ac:dyDescent="0.25">
      <c r="A13" s="83" t="s">
        <v>211</v>
      </c>
      <c r="C13" s="27">
        <v>947</v>
      </c>
      <c r="D13" s="84">
        <v>0.7</v>
      </c>
      <c r="E13" s="84"/>
      <c r="F13" s="27">
        <v>593.84199999999998</v>
      </c>
      <c r="G13" s="84">
        <v>0.5</v>
      </c>
      <c r="H13" s="84">
        <v>59.470027381020543</v>
      </c>
      <c r="I13" s="84"/>
      <c r="J13" s="487"/>
      <c r="K13" s="27">
        <v>593.84199999999998</v>
      </c>
      <c r="L13" s="84">
        <v>0.5</v>
      </c>
      <c r="M13" s="84">
        <v>59.470027381020543</v>
      </c>
      <c r="N13" s="84"/>
      <c r="O13" s="82"/>
    </row>
    <row r="14" spans="1:16" s="100" customFormat="1" ht="13" customHeight="1" x14ac:dyDescent="0.25">
      <c r="A14" s="98" t="s">
        <v>49</v>
      </c>
      <c r="B14" s="99"/>
      <c r="C14" s="86">
        <v>11936</v>
      </c>
      <c r="D14" s="87">
        <v>9.3000000000000007</v>
      </c>
      <c r="E14" s="87"/>
      <c r="F14" s="86">
        <v>11020.187933186895</v>
      </c>
      <c r="G14" s="87">
        <v>9.4</v>
      </c>
      <c r="H14" s="87">
        <v>8.3103126041541575</v>
      </c>
      <c r="I14" s="88">
        <v>6.6142780942590518</v>
      </c>
      <c r="J14" s="487"/>
      <c r="K14" s="86">
        <v>10409.006999999991</v>
      </c>
      <c r="L14" s="87">
        <v>8.9</v>
      </c>
      <c r="M14" s="87">
        <v>14.669920002936031</v>
      </c>
      <c r="N14" s="88">
        <v>12.874300205561063</v>
      </c>
      <c r="O14" s="97"/>
    </row>
    <row r="15" spans="1:16" ht="13" customHeight="1" x14ac:dyDescent="0.25">
      <c r="A15" s="101" t="s">
        <v>50</v>
      </c>
      <c r="B15" s="78"/>
      <c r="C15" s="102">
        <v>12</v>
      </c>
      <c r="D15" s="103"/>
      <c r="E15" s="103"/>
      <c r="F15" s="102">
        <v>415</v>
      </c>
      <c r="G15" s="103"/>
      <c r="H15" s="104">
        <v>-97.108433734939752</v>
      </c>
      <c r="I15" s="104"/>
      <c r="J15" s="488"/>
      <c r="K15" s="102">
        <v>415</v>
      </c>
      <c r="L15" s="104"/>
      <c r="M15" s="104">
        <v>-97.108433734939752</v>
      </c>
      <c r="N15" s="104"/>
      <c r="O15" s="97"/>
    </row>
    <row r="16" spans="1:16" ht="13" customHeight="1" x14ac:dyDescent="0.25">
      <c r="A16" s="105" t="s">
        <v>51</v>
      </c>
      <c r="B16" s="91"/>
      <c r="C16" s="79">
        <v>3493</v>
      </c>
      <c r="D16" s="106"/>
      <c r="E16" s="106"/>
      <c r="F16" s="79">
        <v>3361.1539024955982</v>
      </c>
      <c r="G16" s="106"/>
      <c r="H16" s="80">
        <v>3.9226438696100319</v>
      </c>
      <c r="I16" s="80"/>
      <c r="J16" s="489"/>
      <c r="K16" s="79">
        <v>2288.8980000000001</v>
      </c>
      <c r="L16" s="80"/>
      <c r="M16" s="80">
        <v>52.606188654977196</v>
      </c>
      <c r="N16" s="81"/>
      <c r="O16" s="82"/>
    </row>
    <row r="17" spans="1:15" ht="13" customHeight="1" x14ac:dyDescent="0.25">
      <c r="A17" s="107" t="s">
        <v>52</v>
      </c>
      <c r="B17" s="91"/>
      <c r="C17" s="92">
        <v>781</v>
      </c>
      <c r="D17" s="108"/>
      <c r="E17" s="108"/>
      <c r="F17" s="92">
        <v>523.91399999999999</v>
      </c>
      <c r="G17" s="108"/>
      <c r="H17" s="93">
        <v>49.070267257603348</v>
      </c>
      <c r="I17" s="93"/>
      <c r="J17" s="488"/>
      <c r="K17" s="92">
        <v>523.91399999999999</v>
      </c>
      <c r="L17" s="93"/>
      <c r="M17" s="93">
        <v>49.070267257603348</v>
      </c>
      <c r="N17" s="93"/>
      <c r="O17" s="82"/>
    </row>
    <row r="18" spans="1:15" ht="13" customHeight="1" x14ac:dyDescent="0.25">
      <c r="A18" s="105" t="s">
        <v>53</v>
      </c>
      <c r="B18" s="91"/>
      <c r="C18" s="79">
        <v>2712</v>
      </c>
      <c r="D18" s="82"/>
      <c r="E18" s="82"/>
      <c r="F18" s="79">
        <v>2837.2399024955985</v>
      </c>
      <c r="G18" s="82"/>
      <c r="H18" s="80">
        <v>-4.4141456767698433</v>
      </c>
      <c r="I18" s="80"/>
      <c r="J18" s="490"/>
      <c r="K18" s="79">
        <v>1764.9840000000002</v>
      </c>
      <c r="L18" s="80"/>
      <c r="M18" s="80">
        <v>53.655783848465475</v>
      </c>
      <c r="N18" s="81"/>
      <c r="O18" s="82"/>
    </row>
    <row r="19" spans="1:15" ht="13" customHeight="1" x14ac:dyDescent="0.25">
      <c r="A19" s="107" t="s">
        <v>54</v>
      </c>
      <c r="B19" s="91"/>
      <c r="C19" s="92">
        <v>695</v>
      </c>
      <c r="D19" s="108"/>
      <c r="E19" s="108"/>
      <c r="F19" s="92">
        <v>-5625.4064555784389</v>
      </c>
      <c r="G19" s="108"/>
      <c r="H19" s="93">
        <v>-112.35466282282238</v>
      </c>
      <c r="I19" s="93"/>
      <c r="J19" s="488"/>
      <c r="K19" s="92">
        <v>-5626.835</v>
      </c>
      <c r="L19" s="93"/>
      <c r="M19" s="93">
        <v>-112.35152621322644</v>
      </c>
      <c r="N19" s="93"/>
      <c r="O19" s="82"/>
    </row>
    <row r="20" spans="1:15" s="100" customFormat="1" ht="13" customHeight="1" x14ac:dyDescent="0.25">
      <c r="A20" s="101" t="s">
        <v>55</v>
      </c>
      <c r="B20" s="99"/>
      <c r="C20" s="102">
        <v>3445</v>
      </c>
      <c r="D20" s="113"/>
      <c r="E20" s="113"/>
      <c r="F20" s="102">
        <v>-2718.1665530828404</v>
      </c>
      <c r="G20" s="113"/>
      <c r="H20" s="104" t="s">
        <v>158</v>
      </c>
      <c r="I20" s="104"/>
      <c r="J20" s="490"/>
      <c r="K20" s="102">
        <v>-3791.8510000000001</v>
      </c>
      <c r="L20" s="104"/>
      <c r="M20" s="104">
        <v>-190.85272601692421</v>
      </c>
      <c r="N20" s="104"/>
      <c r="O20" s="97"/>
    </row>
    <row r="21" spans="1:15" s="121" customFormat="1" ht="22.5" customHeight="1" x14ac:dyDescent="0.25">
      <c r="A21" s="114" t="s">
        <v>147</v>
      </c>
      <c r="B21" s="115"/>
      <c r="C21" s="116">
        <v>8479</v>
      </c>
      <c r="D21" s="117"/>
      <c r="E21" s="117"/>
      <c r="F21" s="116">
        <v>13323.354486269734</v>
      </c>
      <c r="G21" s="117"/>
      <c r="H21" s="119">
        <v>-36.359870866320051</v>
      </c>
      <c r="I21" s="119"/>
      <c r="J21" s="491"/>
      <c r="K21" s="116">
        <v>13785.857999999989</v>
      </c>
      <c r="L21" s="118"/>
      <c r="M21" s="119">
        <v>-38.494941700400467</v>
      </c>
      <c r="N21" s="24"/>
      <c r="O21" s="120"/>
    </row>
    <row r="22" spans="1:15" ht="13" customHeight="1" x14ac:dyDescent="0.25">
      <c r="A22" s="96" t="s">
        <v>56</v>
      </c>
      <c r="B22" s="78"/>
      <c r="C22" s="92">
        <v>2174</v>
      </c>
      <c r="D22" s="502"/>
      <c r="E22" s="122"/>
      <c r="F22" s="92">
        <v>4159.8425441074723</v>
      </c>
      <c r="G22" s="122"/>
      <c r="H22" s="93">
        <v>-47.738406515421381</v>
      </c>
      <c r="I22" s="93"/>
      <c r="J22" s="492"/>
      <c r="K22" s="92">
        <v>4314.6030000000001</v>
      </c>
      <c r="L22" s="122">
        <v>0.31297312071544647</v>
      </c>
      <c r="M22" s="93">
        <v>-49.612977138336944</v>
      </c>
      <c r="N22" s="93"/>
      <c r="O22" s="97"/>
    </row>
    <row r="23" spans="1:15" ht="13" customHeight="1" x14ac:dyDescent="0.25">
      <c r="A23" s="123" t="s">
        <v>57</v>
      </c>
      <c r="B23" s="78"/>
      <c r="C23" s="109">
        <v>1442</v>
      </c>
      <c r="D23" s="124"/>
      <c r="E23" s="124"/>
      <c r="F23" s="109">
        <v>1191</v>
      </c>
      <c r="G23" s="124"/>
      <c r="H23" s="110">
        <v>21.074727120067173</v>
      </c>
      <c r="I23" s="110"/>
      <c r="J23" s="490"/>
      <c r="K23" s="109">
        <v>1191</v>
      </c>
      <c r="L23" s="110"/>
      <c r="M23" s="110">
        <v>21.074727120067173</v>
      </c>
      <c r="N23" s="111"/>
      <c r="O23" s="97"/>
    </row>
    <row r="24" spans="1:15" ht="13" customHeight="1" x14ac:dyDescent="0.25">
      <c r="A24" s="432" t="s">
        <v>144</v>
      </c>
      <c r="B24" s="78"/>
      <c r="C24" s="92">
        <v>7747</v>
      </c>
      <c r="D24" s="122"/>
      <c r="E24" s="122"/>
      <c r="F24" s="92">
        <v>10354.511942162262</v>
      </c>
      <c r="G24" s="122"/>
      <c r="H24" s="448">
        <v>-25.182374183613653</v>
      </c>
      <c r="I24" s="486"/>
      <c r="J24" s="492"/>
      <c r="K24" s="92">
        <v>10662.25499999999</v>
      </c>
      <c r="L24" s="122"/>
      <c r="M24" s="448">
        <v>-27.341824032533392</v>
      </c>
      <c r="N24" s="93"/>
      <c r="O24" s="97"/>
    </row>
    <row r="25" spans="1:15" s="100" customFormat="1" ht="13" customHeight="1" x14ac:dyDescent="0.25">
      <c r="A25" s="433" t="s">
        <v>145</v>
      </c>
      <c r="B25" s="99"/>
      <c r="C25" s="434">
        <v>0</v>
      </c>
      <c r="D25" s="435"/>
      <c r="E25" s="435"/>
      <c r="F25" s="434">
        <v>114.74500000000006</v>
      </c>
      <c r="G25" s="435"/>
      <c r="H25" s="112">
        <v>-100</v>
      </c>
      <c r="I25" s="112"/>
      <c r="J25" s="490"/>
      <c r="K25" s="434">
        <v>114.74500000000006</v>
      </c>
      <c r="L25" s="112"/>
      <c r="M25" s="112">
        <v>-100</v>
      </c>
      <c r="N25" s="112"/>
      <c r="O25" s="97"/>
    </row>
    <row r="26" spans="1:15" s="100" customFormat="1" ht="13" customHeight="1" x14ac:dyDescent="0.25">
      <c r="A26" s="432" t="s">
        <v>58</v>
      </c>
      <c r="B26" s="78"/>
      <c r="C26" s="102">
        <v>7747</v>
      </c>
      <c r="D26" s="113"/>
      <c r="E26" s="113"/>
      <c r="F26" s="102">
        <v>10469.256942162263</v>
      </c>
      <c r="G26" s="113"/>
      <c r="H26" s="104">
        <v>-26.002389254571323</v>
      </c>
      <c r="I26" s="104"/>
      <c r="J26" s="490"/>
      <c r="K26" s="102">
        <v>10776.999999999991</v>
      </c>
      <c r="L26" s="104"/>
      <c r="M26" s="104">
        <v>-28.115431010485239</v>
      </c>
      <c r="N26" s="104"/>
      <c r="O26" s="97"/>
    </row>
    <row r="27" spans="1:15" ht="13" customHeight="1" x14ac:dyDescent="0.25">
      <c r="A27" s="437" t="s">
        <v>59</v>
      </c>
      <c r="B27" s="99"/>
      <c r="C27" s="26">
        <v>5636</v>
      </c>
      <c r="D27" s="439"/>
      <c r="E27" s="439"/>
      <c r="F27" s="26">
        <v>8488.2569421622629</v>
      </c>
      <c r="G27" s="439"/>
      <c r="H27" s="95">
        <v>-33.60238693994684</v>
      </c>
      <c r="I27" s="95"/>
      <c r="J27" s="493"/>
      <c r="K27" s="26">
        <v>8796</v>
      </c>
      <c r="L27" s="438"/>
      <c r="M27" s="95">
        <v>-35.925420645748062</v>
      </c>
      <c r="N27" s="95"/>
      <c r="O27" s="97"/>
    </row>
    <row r="28" spans="1:15" ht="13" customHeight="1" thickBot="1" x14ac:dyDescent="0.3">
      <c r="A28" s="125" t="s">
        <v>60</v>
      </c>
      <c r="B28" s="436"/>
      <c r="C28" s="440">
        <v>2111</v>
      </c>
      <c r="D28" s="441"/>
      <c r="E28" s="441"/>
      <c r="F28" s="440">
        <v>1981</v>
      </c>
      <c r="G28" s="441"/>
      <c r="H28" s="126">
        <v>6.5623422513881868</v>
      </c>
      <c r="I28" s="126"/>
      <c r="J28" s="490"/>
      <c r="K28" s="440">
        <v>1981</v>
      </c>
      <c r="L28" s="126"/>
      <c r="M28" s="126">
        <v>6.5623422513881868</v>
      </c>
      <c r="N28" s="126"/>
      <c r="O28" s="97"/>
    </row>
    <row r="29" spans="1:15" ht="13" customHeight="1" x14ac:dyDescent="0.25">
      <c r="A29" s="77"/>
      <c r="B29" s="78"/>
      <c r="C29" s="127"/>
      <c r="D29" s="128"/>
      <c r="E29" s="128"/>
      <c r="F29" s="128"/>
      <c r="G29" s="128"/>
      <c r="H29" s="128"/>
      <c r="I29" s="128"/>
      <c r="J29" s="128"/>
      <c r="K29" s="127"/>
      <c r="L29" s="129"/>
      <c r="M29" s="129"/>
      <c r="N29" s="130"/>
      <c r="O29" s="129"/>
    </row>
    <row r="30" spans="1:15" ht="15" customHeight="1" x14ac:dyDescent="0.25">
      <c r="A30" s="132" t="s">
        <v>61</v>
      </c>
      <c r="C30" s="75">
        <v>2019</v>
      </c>
      <c r="D30" s="75" t="s">
        <v>41</v>
      </c>
      <c r="E30" s="75"/>
      <c r="F30" s="483" t="s">
        <v>169</v>
      </c>
      <c r="G30" s="75" t="s">
        <v>41</v>
      </c>
      <c r="H30" s="75" t="s">
        <v>4</v>
      </c>
      <c r="I30" s="75" t="s">
        <v>170</v>
      </c>
      <c r="J30" s="496"/>
      <c r="K30" s="483" t="s">
        <v>169</v>
      </c>
      <c r="L30" s="75" t="s">
        <v>41</v>
      </c>
      <c r="M30" s="75" t="s">
        <v>4</v>
      </c>
      <c r="N30" s="75" t="s">
        <v>170</v>
      </c>
      <c r="O30" s="133"/>
    </row>
    <row r="31" spans="1:15" ht="13" customHeight="1" x14ac:dyDescent="0.25">
      <c r="A31" s="134" t="s">
        <v>62</v>
      </c>
      <c r="B31" s="78"/>
      <c r="C31" s="109">
        <v>11936</v>
      </c>
      <c r="D31" s="135">
        <v>9.3000000000000007</v>
      </c>
      <c r="E31" s="135"/>
      <c r="F31" s="109">
        <v>11020.187933186904</v>
      </c>
      <c r="G31" s="135">
        <v>9.4</v>
      </c>
      <c r="H31" s="135">
        <v>8.3103126041540687</v>
      </c>
      <c r="I31" s="111">
        <v>6.6142780942590518</v>
      </c>
      <c r="J31" s="497"/>
      <c r="K31" s="109">
        <v>10409.006999999991</v>
      </c>
      <c r="L31" s="135">
        <v>8.9</v>
      </c>
      <c r="M31" s="135">
        <v>14.669920002936031</v>
      </c>
      <c r="N31" s="111">
        <v>12.874300205561063</v>
      </c>
      <c r="O31" s="97"/>
    </row>
    <row r="32" spans="1:15" ht="13" customHeight="1" x14ac:dyDescent="0.25">
      <c r="A32" s="136" t="s">
        <v>63</v>
      </c>
      <c r="C32" s="92">
        <v>5705</v>
      </c>
      <c r="D32" s="137">
        <v>4.4000000000000004</v>
      </c>
      <c r="E32" s="137"/>
      <c r="F32" s="92">
        <v>5429.3375690476878</v>
      </c>
      <c r="G32" s="137">
        <v>4.5999999999999996</v>
      </c>
      <c r="H32" s="137">
        <v>5.0772755874279429</v>
      </c>
      <c r="I32" s="138"/>
      <c r="J32" s="497"/>
      <c r="K32" s="92">
        <v>3546.5210000000002</v>
      </c>
      <c r="L32" s="137">
        <v>3</v>
      </c>
      <c r="M32" s="137">
        <v>60.86186998469767</v>
      </c>
      <c r="N32" s="138"/>
      <c r="O32" s="97"/>
    </row>
    <row r="33" spans="1:15" ht="13" customHeight="1" x14ac:dyDescent="0.25">
      <c r="A33" s="139" t="s">
        <v>64</v>
      </c>
      <c r="B33" s="78"/>
      <c r="C33" s="109">
        <v>1341</v>
      </c>
      <c r="D33" s="135">
        <v>1.0999999999999996</v>
      </c>
      <c r="E33" s="135"/>
      <c r="F33" s="109">
        <v>1003.449</v>
      </c>
      <c r="G33" s="135">
        <v>0.90000000000000036</v>
      </c>
      <c r="H33" s="111">
        <v>33.639078817159614</v>
      </c>
      <c r="I33" s="140"/>
      <c r="J33" s="497"/>
      <c r="K33" s="109">
        <v>1003.449</v>
      </c>
      <c r="L33" s="135">
        <v>0.90000000000000036</v>
      </c>
      <c r="M33" s="111">
        <v>33.639078817159614</v>
      </c>
      <c r="N33" s="140"/>
      <c r="O33" s="97"/>
    </row>
    <row r="34" spans="1:15" ht="13" customHeight="1" x14ac:dyDescent="0.25">
      <c r="A34" s="141" t="s">
        <v>65</v>
      </c>
      <c r="B34" s="78"/>
      <c r="C34" s="92">
        <v>18982</v>
      </c>
      <c r="D34" s="137">
        <v>14.8</v>
      </c>
      <c r="E34" s="137"/>
      <c r="F34" s="92">
        <v>17452.974502234592</v>
      </c>
      <c r="G34" s="137">
        <v>14.9</v>
      </c>
      <c r="H34" s="137">
        <v>8.7608304107110069</v>
      </c>
      <c r="I34" s="93">
        <v>6.5618529216741717</v>
      </c>
      <c r="J34" s="497"/>
      <c r="K34" s="92">
        <v>14958.976999999992</v>
      </c>
      <c r="L34" s="137">
        <v>12.8</v>
      </c>
      <c r="M34" s="137">
        <v>26.893704028022846</v>
      </c>
      <c r="N34" s="93">
        <v>24.328107594045576</v>
      </c>
      <c r="O34" s="142"/>
    </row>
    <row r="35" spans="1:15" s="100" customFormat="1" ht="13" customHeight="1" thickBot="1" x14ac:dyDescent="0.3">
      <c r="A35" s="143" t="s">
        <v>66</v>
      </c>
      <c r="B35" s="144"/>
      <c r="C35" s="145">
        <v>6129.6270371972487</v>
      </c>
      <c r="D35" s="146"/>
      <c r="E35" s="146"/>
      <c r="F35" s="145">
        <v>6029.0745985156609</v>
      </c>
      <c r="G35" s="146"/>
      <c r="H35" s="148">
        <v>1.6677922463647077</v>
      </c>
      <c r="I35" s="148"/>
      <c r="J35" s="494"/>
      <c r="K35" s="145">
        <v>6029.0745985156609</v>
      </c>
      <c r="L35" s="147"/>
      <c r="M35" s="148">
        <v>1.6677922463647077</v>
      </c>
      <c r="N35" s="149"/>
      <c r="O35" s="150"/>
    </row>
    <row r="36" spans="1:15" s="100" customFormat="1" ht="13" customHeight="1" x14ac:dyDescent="0.25">
      <c r="A36" s="151"/>
      <c r="B36" s="150"/>
      <c r="C36" s="542"/>
      <c r="D36" s="150"/>
      <c r="E36" s="150"/>
      <c r="F36" s="150"/>
      <c r="G36" s="150"/>
      <c r="H36" s="150"/>
      <c r="I36" s="150"/>
      <c r="J36" s="495"/>
      <c r="K36" s="82"/>
      <c r="L36" s="131"/>
      <c r="M36" s="80"/>
      <c r="N36" s="152"/>
      <c r="O36" s="150"/>
    </row>
    <row r="37" spans="1:15" ht="11.15" customHeight="1" x14ac:dyDescent="0.25">
      <c r="A37" s="159"/>
      <c r="B37" s="99"/>
      <c r="C37" s="160"/>
      <c r="D37" s="150"/>
      <c r="E37" s="150"/>
      <c r="F37" s="150"/>
      <c r="G37" s="150"/>
      <c r="H37" s="150"/>
      <c r="I37" s="150"/>
      <c r="J37" s="150"/>
      <c r="K37" s="160"/>
      <c r="L37" s="150"/>
      <c r="M37" s="161"/>
      <c r="N37" s="155"/>
      <c r="O37" s="156"/>
    </row>
    <row r="38" spans="1:15" ht="11.15" customHeight="1" x14ac:dyDescent="0.25">
      <c r="A38" s="560" t="s">
        <v>164</v>
      </c>
      <c r="B38" s="560"/>
      <c r="C38" s="560"/>
      <c r="D38" s="560"/>
      <c r="E38" s="560"/>
      <c r="F38" s="560"/>
      <c r="G38" s="560"/>
      <c r="H38" s="560"/>
      <c r="I38" s="560"/>
      <c r="J38" s="560"/>
      <c r="K38" s="560"/>
      <c r="L38" s="560"/>
      <c r="M38" s="560"/>
      <c r="N38" s="560"/>
      <c r="O38" s="560"/>
    </row>
    <row r="39" spans="1:15" s="162" customFormat="1" ht="10.5" customHeight="1" x14ac:dyDescent="0.25">
      <c r="A39" s="560" t="s">
        <v>206</v>
      </c>
      <c r="B39" s="560"/>
      <c r="C39" s="560"/>
      <c r="D39" s="560"/>
      <c r="E39" s="560"/>
      <c r="F39" s="560"/>
      <c r="G39" s="560"/>
      <c r="H39" s="560"/>
      <c r="I39" s="560"/>
      <c r="J39" s="560"/>
      <c r="K39" s="560"/>
      <c r="L39" s="560"/>
      <c r="M39" s="560"/>
      <c r="N39" s="560"/>
      <c r="O39" s="560"/>
    </row>
    <row r="40" spans="1:15" s="162" customFormat="1" ht="10.5" customHeight="1" x14ac:dyDescent="0.25">
      <c r="A40" s="560" t="s">
        <v>171</v>
      </c>
      <c r="B40" s="560"/>
      <c r="C40" s="560"/>
      <c r="D40" s="560"/>
      <c r="E40" s="560"/>
      <c r="F40" s="560"/>
      <c r="G40" s="560"/>
      <c r="H40" s="560"/>
      <c r="I40" s="560"/>
      <c r="J40" s="560"/>
      <c r="K40" s="560"/>
      <c r="L40" s="560"/>
      <c r="M40" s="560"/>
      <c r="N40" s="560"/>
      <c r="O40" s="560"/>
    </row>
    <row r="41" spans="1:15" ht="11.15" customHeight="1" x14ac:dyDescent="0.25">
      <c r="A41" s="562" t="s">
        <v>67</v>
      </c>
      <c r="B41" s="562"/>
      <c r="C41" s="562"/>
      <c r="D41" s="562"/>
      <c r="E41" s="562"/>
      <c r="F41" s="562"/>
      <c r="G41" s="562"/>
      <c r="H41" s="562"/>
      <c r="I41" s="562"/>
      <c r="J41" s="562"/>
      <c r="K41" s="562"/>
      <c r="L41" s="562"/>
      <c r="M41" s="562"/>
      <c r="N41" s="562"/>
      <c r="O41" s="163"/>
    </row>
    <row r="42" spans="1:15" ht="11.15" customHeight="1" x14ac:dyDescent="0.25">
      <c r="A42" s="562" t="s">
        <v>68</v>
      </c>
      <c r="B42" s="562"/>
      <c r="C42" s="562"/>
      <c r="D42" s="562"/>
      <c r="E42" s="562"/>
      <c r="F42" s="562"/>
      <c r="G42" s="562"/>
      <c r="H42" s="562"/>
      <c r="I42" s="562"/>
      <c r="J42" s="562"/>
      <c r="K42" s="562"/>
      <c r="L42" s="562"/>
      <c r="M42" s="562"/>
      <c r="N42" s="562"/>
      <c r="O42" s="165"/>
    </row>
    <row r="43" spans="1:15" ht="11.15" customHeight="1" x14ac:dyDescent="0.25">
      <c r="A43" s="563" t="s">
        <v>69</v>
      </c>
      <c r="B43" s="563"/>
      <c r="C43" s="563"/>
      <c r="D43" s="563"/>
      <c r="E43" s="563"/>
      <c r="F43" s="563"/>
      <c r="G43" s="563"/>
      <c r="H43" s="563"/>
      <c r="I43" s="563"/>
      <c r="J43" s="563"/>
      <c r="K43" s="563"/>
      <c r="L43" s="563"/>
      <c r="M43" s="563"/>
      <c r="N43" s="563"/>
      <c r="O43" s="164"/>
    </row>
  </sheetData>
  <mergeCells count="12">
    <mergeCell ref="A41:N41"/>
    <mergeCell ref="A42:N42"/>
    <mergeCell ref="A43:N43"/>
    <mergeCell ref="A40:O40"/>
    <mergeCell ref="A39:O39"/>
    <mergeCell ref="A1:O1"/>
    <mergeCell ref="A2:O2"/>
    <mergeCell ref="A3:O3"/>
    <mergeCell ref="C5:N5"/>
    <mergeCell ref="A38:O38"/>
    <mergeCell ref="K6:N6"/>
    <mergeCell ref="F6:I6"/>
  </mergeCells>
  <pageMargins left="0.19685039370078741" right="0.31496062992125984" top="0.78740157480314965" bottom="0.23622047244094491" header="0" footer="0"/>
  <pageSetup scale="76" orientation="portrait" r:id="rId1"/>
  <headerFooter alignWithMargins="0"/>
  <customProperties>
    <customPr name="SheetOptions" r:id="rId2"/>
  </customProperties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R32"/>
  <sheetViews>
    <sheetView showGridLines="0" zoomScaleNormal="100" zoomScaleSheetLayoutView="90" workbookViewId="0">
      <selection sqref="A1:O1"/>
    </sheetView>
  </sheetViews>
  <sheetFormatPr defaultColWidth="9.81640625" defaultRowHeight="10.5" x14ac:dyDescent="0.25"/>
  <cols>
    <col min="1" max="1" width="42.7265625" style="162" customWidth="1"/>
    <col min="2" max="2" width="1.7265625" style="162" customWidth="1"/>
    <col min="3" max="4" width="7.7265625" style="162" customWidth="1"/>
    <col min="5" max="5" width="1.54296875" style="162" customWidth="1"/>
    <col min="6" max="9" width="7.7265625" style="162" customWidth="1"/>
    <col min="10" max="10" width="1.54296875" style="162" customWidth="1"/>
    <col min="11" max="14" width="7.7265625" style="162" customWidth="1"/>
    <col min="15" max="15" width="2.7265625" style="395" customWidth="1"/>
    <col min="16" max="16384" width="9.81640625" style="162"/>
  </cols>
  <sheetData>
    <row r="1" spans="1:16" ht="11.15" customHeight="1" x14ac:dyDescent="0.25">
      <c r="A1" s="556" t="s">
        <v>133</v>
      </c>
      <c r="B1" s="556"/>
      <c r="C1" s="556"/>
      <c r="D1" s="556"/>
      <c r="E1" s="556"/>
      <c r="F1" s="556"/>
      <c r="G1" s="556"/>
      <c r="H1" s="556"/>
      <c r="I1" s="556"/>
      <c r="J1" s="556"/>
      <c r="K1" s="556"/>
      <c r="L1" s="556"/>
      <c r="M1" s="556"/>
      <c r="N1" s="556"/>
      <c r="O1" s="556"/>
    </row>
    <row r="2" spans="1:16" ht="11.15" customHeight="1" x14ac:dyDescent="0.25">
      <c r="A2" s="557" t="s">
        <v>100</v>
      </c>
      <c r="B2" s="557"/>
      <c r="C2" s="557"/>
      <c r="D2" s="557"/>
      <c r="E2" s="557"/>
      <c r="F2" s="557"/>
      <c r="G2" s="557"/>
      <c r="H2" s="557"/>
      <c r="I2" s="557"/>
      <c r="J2" s="557"/>
      <c r="K2" s="557"/>
      <c r="L2" s="557"/>
      <c r="M2" s="557"/>
      <c r="N2" s="557"/>
      <c r="O2" s="557"/>
    </row>
    <row r="3" spans="1:16" ht="11.15" customHeight="1" x14ac:dyDescent="0.25">
      <c r="A3" s="558" t="s">
        <v>2</v>
      </c>
      <c r="B3" s="558"/>
      <c r="C3" s="558"/>
      <c r="D3" s="558"/>
      <c r="E3" s="558"/>
      <c r="F3" s="558"/>
      <c r="G3" s="558"/>
      <c r="H3" s="558"/>
      <c r="I3" s="558"/>
      <c r="J3" s="558"/>
      <c r="K3" s="558"/>
      <c r="L3" s="558"/>
      <c r="M3" s="558"/>
      <c r="N3" s="558"/>
      <c r="O3" s="558"/>
    </row>
    <row r="4" spans="1:16" ht="11.15" customHeight="1" x14ac:dyDescent="0.25">
      <c r="A4" s="347"/>
      <c r="B4" s="347"/>
      <c r="C4" s="347"/>
      <c r="D4" s="347"/>
      <c r="E4" s="347"/>
      <c r="F4" s="347"/>
      <c r="G4" s="347"/>
      <c r="H4" s="347"/>
      <c r="I4" s="347"/>
      <c r="J4" s="347"/>
      <c r="K4" s="347"/>
      <c r="L4" s="347"/>
      <c r="M4" s="347"/>
      <c r="N4" s="347"/>
      <c r="O4" s="346"/>
    </row>
    <row r="5" spans="1:16" ht="15" customHeight="1" x14ac:dyDescent="0.25">
      <c r="A5" s="348"/>
      <c r="B5" s="348"/>
      <c r="C5" s="578" t="s">
        <v>177</v>
      </c>
      <c r="D5" s="578"/>
      <c r="E5" s="578"/>
      <c r="F5" s="578"/>
      <c r="G5" s="578"/>
      <c r="H5" s="578"/>
      <c r="I5" s="578"/>
      <c r="J5" s="578"/>
      <c r="K5" s="578"/>
      <c r="L5" s="578"/>
      <c r="M5" s="578"/>
      <c r="N5" s="505"/>
      <c r="O5" s="349"/>
    </row>
    <row r="6" spans="1:16" s="352" customFormat="1" ht="15" customHeight="1" x14ac:dyDescent="0.25">
      <c r="A6" s="350"/>
      <c r="B6" s="350"/>
      <c r="C6" s="225"/>
      <c r="D6" s="75"/>
      <c r="E6" s="75"/>
      <c r="F6" s="561" t="s">
        <v>166</v>
      </c>
      <c r="G6" s="561"/>
      <c r="H6" s="561"/>
      <c r="I6" s="561"/>
      <c r="J6" s="75"/>
      <c r="K6" s="561" t="s">
        <v>159</v>
      </c>
      <c r="L6" s="561"/>
      <c r="M6" s="561"/>
      <c r="N6" s="561"/>
      <c r="O6" s="351"/>
    </row>
    <row r="7" spans="1:16" s="352" customFormat="1" ht="15" customHeight="1" x14ac:dyDescent="0.25">
      <c r="A7" s="350"/>
      <c r="B7" s="350"/>
      <c r="C7" s="225">
        <v>2019</v>
      </c>
      <c r="D7" s="75" t="s">
        <v>41</v>
      </c>
      <c r="E7" s="75"/>
      <c r="F7" s="75">
        <v>2018</v>
      </c>
      <c r="G7" s="75" t="s">
        <v>41</v>
      </c>
      <c r="H7" s="75" t="s">
        <v>4</v>
      </c>
      <c r="I7" s="225" t="s">
        <v>101</v>
      </c>
      <c r="J7" s="75"/>
      <c r="K7" s="225">
        <v>2018</v>
      </c>
      <c r="L7" s="75" t="s">
        <v>41</v>
      </c>
      <c r="M7" s="74" t="s">
        <v>4</v>
      </c>
      <c r="N7" s="225" t="s">
        <v>101</v>
      </c>
      <c r="O7" s="351"/>
    </row>
    <row r="8" spans="1:16" ht="13" customHeight="1" x14ac:dyDescent="0.25">
      <c r="A8" s="153" t="s">
        <v>42</v>
      </c>
      <c r="B8" s="237"/>
      <c r="C8" s="116">
        <v>28004</v>
      </c>
      <c r="D8" s="119">
        <v>100</v>
      </c>
      <c r="E8" s="95"/>
      <c r="F8" s="79">
        <v>25834</v>
      </c>
      <c r="G8" s="80">
        <v>100</v>
      </c>
      <c r="H8" s="80">
        <v>8.3997832314004697</v>
      </c>
      <c r="I8" s="80">
        <v>1.2074017913187518</v>
      </c>
      <c r="J8" s="95"/>
      <c r="K8" s="116">
        <v>25834</v>
      </c>
      <c r="L8" s="119">
        <v>100</v>
      </c>
      <c r="M8" s="119">
        <v>8.3997832314004697</v>
      </c>
      <c r="N8" s="80">
        <v>1.2074017913187518</v>
      </c>
      <c r="O8" s="118"/>
    </row>
    <row r="9" spans="1:16" ht="13" customHeight="1" x14ac:dyDescent="0.25">
      <c r="A9" s="353" t="s">
        <v>43</v>
      </c>
      <c r="B9" s="237"/>
      <c r="C9" s="354">
        <v>19802</v>
      </c>
      <c r="D9" s="355">
        <v>70.7</v>
      </c>
      <c r="E9" s="112"/>
      <c r="F9" s="27">
        <v>18045</v>
      </c>
      <c r="G9" s="84">
        <v>69.8</v>
      </c>
      <c r="H9" s="84">
        <v>9.7367691881407694</v>
      </c>
      <c r="I9" s="425"/>
      <c r="J9" s="112"/>
      <c r="K9" s="354">
        <v>18045</v>
      </c>
      <c r="L9" s="355">
        <v>69.8</v>
      </c>
      <c r="M9" s="355">
        <v>9.7367691881407694</v>
      </c>
      <c r="N9" s="425"/>
      <c r="O9" s="53"/>
    </row>
    <row r="10" spans="1:16" ht="13" customHeight="1" x14ac:dyDescent="0.25">
      <c r="A10" s="356" t="s">
        <v>44</v>
      </c>
      <c r="B10" s="237"/>
      <c r="C10" s="357">
        <v>8202</v>
      </c>
      <c r="D10" s="358">
        <v>29.3</v>
      </c>
      <c r="E10" s="89"/>
      <c r="F10" s="86">
        <v>7789</v>
      </c>
      <c r="G10" s="87">
        <v>30.2</v>
      </c>
      <c r="H10" s="87">
        <v>5.3023494671973204</v>
      </c>
      <c r="I10" s="426"/>
      <c r="J10" s="89"/>
      <c r="K10" s="357">
        <v>7789</v>
      </c>
      <c r="L10" s="358">
        <v>30.2</v>
      </c>
      <c r="M10" s="358">
        <v>5.3023494671973204</v>
      </c>
      <c r="N10" s="426"/>
      <c r="O10" s="53"/>
    </row>
    <row r="11" spans="1:16" ht="13" customHeight="1" x14ac:dyDescent="0.25">
      <c r="A11" s="359" t="s">
        <v>45</v>
      </c>
      <c r="B11" s="360"/>
      <c r="C11" s="238">
        <v>1240</v>
      </c>
      <c r="D11" s="239">
        <v>4.4000000000000004</v>
      </c>
      <c r="E11" s="95"/>
      <c r="F11" s="92">
        <v>999</v>
      </c>
      <c r="G11" s="93">
        <v>3.9</v>
      </c>
      <c r="H11" s="93">
        <v>24.124124124124123</v>
      </c>
      <c r="I11" s="93"/>
      <c r="J11" s="95"/>
      <c r="K11" s="238">
        <v>999</v>
      </c>
      <c r="L11" s="239">
        <v>3.9</v>
      </c>
      <c r="M11" s="239">
        <v>24.124124124124123</v>
      </c>
      <c r="N11" s="93"/>
      <c r="O11" s="361"/>
    </row>
    <row r="12" spans="1:16" ht="13" customHeight="1" x14ac:dyDescent="0.25">
      <c r="A12" s="362" t="s">
        <v>46</v>
      </c>
      <c r="B12" s="360"/>
      <c r="C12" s="116">
        <v>5928</v>
      </c>
      <c r="D12" s="119">
        <v>21.2</v>
      </c>
      <c r="E12" s="95"/>
      <c r="F12" s="79">
        <v>5733.5341668303436</v>
      </c>
      <c r="G12" s="80">
        <v>22.200000000000003</v>
      </c>
      <c r="H12" s="80">
        <v>3.3917271182350328</v>
      </c>
      <c r="I12" s="80"/>
      <c r="J12" s="95"/>
      <c r="K12" s="116">
        <v>5833</v>
      </c>
      <c r="L12" s="119">
        <v>22.6</v>
      </c>
      <c r="M12" s="119">
        <v>1.6286644951140072</v>
      </c>
      <c r="N12" s="80"/>
      <c r="O12" s="53"/>
    </row>
    <row r="13" spans="1:16" ht="13" customHeight="1" x14ac:dyDescent="0.25">
      <c r="A13" s="353" t="s">
        <v>73</v>
      </c>
      <c r="B13" s="237"/>
      <c r="C13" s="354">
        <v>54</v>
      </c>
      <c r="D13" s="355">
        <v>0.2</v>
      </c>
      <c r="E13" s="112"/>
      <c r="F13" s="27">
        <v>43</v>
      </c>
      <c r="G13" s="84">
        <v>0.2</v>
      </c>
      <c r="H13" s="84">
        <v>25.581395348837212</v>
      </c>
      <c r="I13" s="425"/>
      <c r="J13" s="112"/>
      <c r="K13" s="354">
        <v>43</v>
      </c>
      <c r="L13" s="355">
        <v>0.2</v>
      </c>
      <c r="M13" s="355">
        <v>25.581395348837212</v>
      </c>
      <c r="N13" s="425"/>
      <c r="O13" s="53"/>
    </row>
    <row r="14" spans="1:16" s="121" customFormat="1" ht="13" customHeight="1" x14ac:dyDescent="0.25">
      <c r="A14" s="363" t="s">
        <v>102</v>
      </c>
      <c r="B14" s="364"/>
      <c r="C14" s="365">
        <v>980</v>
      </c>
      <c r="D14" s="358">
        <v>3.5</v>
      </c>
      <c r="E14" s="89"/>
      <c r="F14" s="233">
        <v>1013.4658331696564</v>
      </c>
      <c r="G14" s="87">
        <v>3.9</v>
      </c>
      <c r="H14" s="87">
        <v>-3.3021175528918034</v>
      </c>
      <c r="I14" s="87">
        <v>-7.6012452566722732</v>
      </c>
      <c r="J14" s="89"/>
      <c r="K14" s="365">
        <v>914</v>
      </c>
      <c r="L14" s="358">
        <v>3.5</v>
      </c>
      <c r="M14" s="366">
        <v>7.2210065645514243</v>
      </c>
      <c r="N14" s="87">
        <v>2.4540273082991115</v>
      </c>
      <c r="O14" s="118"/>
    </row>
    <row r="15" spans="1:16" ht="13" customHeight="1" x14ac:dyDescent="0.25">
      <c r="A15" s="136" t="s">
        <v>63</v>
      </c>
      <c r="C15" s="461">
        <v>1240</v>
      </c>
      <c r="D15" s="239">
        <v>4.4000000000000004</v>
      </c>
      <c r="E15" s="95"/>
      <c r="F15" s="92">
        <v>1186.2627453239897</v>
      </c>
      <c r="G15" s="93">
        <v>4.5999999999999996</v>
      </c>
      <c r="H15" s="93">
        <v>4.5299622607075651</v>
      </c>
      <c r="I15" s="93"/>
      <c r="J15" s="95"/>
      <c r="K15" s="238">
        <v>332</v>
      </c>
      <c r="L15" s="239">
        <v>1.3</v>
      </c>
      <c r="M15" s="239" t="s">
        <v>158</v>
      </c>
      <c r="N15" s="93"/>
      <c r="O15" s="367"/>
      <c r="P15" s="455"/>
    </row>
    <row r="16" spans="1:16" ht="13" customHeight="1" x14ac:dyDescent="0.25">
      <c r="A16" s="139" t="s">
        <v>64</v>
      </c>
      <c r="B16" s="237"/>
      <c r="C16" s="368">
        <v>154</v>
      </c>
      <c r="D16" s="369">
        <v>0.59999999999999964</v>
      </c>
      <c r="E16" s="112"/>
      <c r="F16" s="317">
        <v>171</v>
      </c>
      <c r="G16" s="110">
        <v>0.69999999999999929</v>
      </c>
      <c r="H16" s="110">
        <v>-9.9415204678362628</v>
      </c>
      <c r="I16" s="427"/>
      <c r="J16" s="112"/>
      <c r="K16" s="368">
        <v>171</v>
      </c>
      <c r="L16" s="369">
        <v>0.7</v>
      </c>
      <c r="M16" s="370">
        <v>-9.9415204678362628</v>
      </c>
      <c r="N16" s="427"/>
      <c r="O16" s="53"/>
    </row>
    <row r="17" spans="1:18" ht="13" customHeight="1" x14ac:dyDescent="0.25">
      <c r="A17" s="14" t="s">
        <v>103</v>
      </c>
      <c r="B17" s="237"/>
      <c r="C17" s="238">
        <v>2374</v>
      </c>
      <c r="D17" s="239">
        <v>8.5</v>
      </c>
      <c r="E17" s="95"/>
      <c r="F17" s="92">
        <v>2370.7285784936466</v>
      </c>
      <c r="G17" s="93">
        <v>9.1999999999999993</v>
      </c>
      <c r="H17" s="93">
        <v>0.13799224154256162</v>
      </c>
      <c r="I17" s="93">
        <v>-3.5783750082023058</v>
      </c>
      <c r="J17" s="95"/>
      <c r="K17" s="238">
        <v>1417</v>
      </c>
      <c r="L17" s="239">
        <v>5.5</v>
      </c>
      <c r="M17" s="239">
        <v>67.537050105857446</v>
      </c>
      <c r="N17" s="93">
        <v>61.319338004835579</v>
      </c>
      <c r="O17" s="118"/>
    </row>
    <row r="18" spans="1:18" s="373" customFormat="1" ht="13" customHeight="1" thickBot="1" x14ac:dyDescent="0.3">
      <c r="A18" s="371" t="s">
        <v>66</v>
      </c>
      <c r="B18" s="372"/>
      <c r="C18" s="453">
        <v>595</v>
      </c>
      <c r="D18" s="318"/>
      <c r="E18" s="318"/>
      <c r="F18" s="453">
        <v>580</v>
      </c>
      <c r="G18" s="318"/>
      <c r="H18" s="244">
        <v>2.5862068965517349</v>
      </c>
      <c r="I18" s="244"/>
      <c r="J18" s="318"/>
      <c r="K18" s="145">
        <v>580</v>
      </c>
      <c r="L18" s="319"/>
      <c r="M18" s="244">
        <v>2.5862068965517349</v>
      </c>
      <c r="N18" s="244"/>
      <c r="O18" s="53"/>
    </row>
    <row r="19" spans="1:18" ht="11.15" customHeight="1" x14ac:dyDescent="0.25">
      <c r="A19" s="374"/>
      <c r="B19" s="237"/>
      <c r="C19" s="46"/>
      <c r="D19" s="43"/>
      <c r="E19" s="43"/>
      <c r="F19" s="43"/>
      <c r="G19" s="43"/>
      <c r="H19" s="43"/>
      <c r="I19" s="43"/>
      <c r="J19" s="43"/>
      <c r="K19" s="46"/>
      <c r="L19" s="375"/>
      <c r="M19" s="376"/>
      <c r="N19" s="376"/>
      <c r="O19" s="377"/>
    </row>
    <row r="20" spans="1:18" ht="15" customHeight="1" x14ac:dyDescent="0.25">
      <c r="A20" s="248" t="s">
        <v>134</v>
      </c>
      <c r="B20" s="237"/>
      <c r="C20" s="381"/>
      <c r="D20" s="378"/>
      <c r="E20" s="378"/>
      <c r="F20" s="378"/>
      <c r="G20" s="378"/>
      <c r="H20" s="378"/>
      <c r="I20" s="378"/>
      <c r="J20" s="378"/>
      <c r="K20" s="452"/>
      <c r="L20" s="379"/>
      <c r="M20" s="379"/>
      <c r="N20" s="379"/>
      <c r="O20" s="380"/>
    </row>
    <row r="21" spans="1:18" ht="13" customHeight="1" x14ac:dyDescent="0.25">
      <c r="A21" s="141" t="s">
        <v>123</v>
      </c>
      <c r="B21" s="382"/>
      <c r="C21" s="328">
        <v>3061</v>
      </c>
      <c r="D21" s="336"/>
      <c r="E21" s="336"/>
      <c r="F21" s="328">
        <v>2251</v>
      </c>
      <c r="G21" s="336"/>
      <c r="H21" s="93">
        <v>35.984007107952024</v>
      </c>
      <c r="I21" s="378"/>
      <c r="J21" s="378"/>
      <c r="O21" s="383"/>
    </row>
    <row r="22" spans="1:18" ht="13" customHeight="1" x14ac:dyDescent="0.25">
      <c r="A22" s="384" t="s">
        <v>124</v>
      </c>
      <c r="B22" s="385"/>
      <c r="C22" s="485"/>
      <c r="D22" s="332"/>
      <c r="E22" s="332"/>
      <c r="F22" s="485"/>
      <c r="G22" s="332"/>
      <c r="H22" s="334"/>
      <c r="I22" s="378"/>
      <c r="J22" s="378"/>
      <c r="O22" s="53"/>
    </row>
    <row r="23" spans="1:18" x14ac:dyDescent="0.25">
      <c r="A23" s="335" t="s">
        <v>125</v>
      </c>
      <c r="B23" s="385"/>
      <c r="C23" s="328">
        <v>677</v>
      </c>
      <c r="D23" s="336"/>
      <c r="E23" s="336"/>
      <c r="F23" s="328">
        <v>16</v>
      </c>
      <c r="G23" s="336"/>
      <c r="H23" s="93" t="s">
        <v>158</v>
      </c>
      <c r="I23" s="378"/>
      <c r="J23" s="378"/>
      <c r="O23" s="53"/>
    </row>
    <row r="24" spans="1:18" x14ac:dyDescent="0.25">
      <c r="A24" s="386" t="s">
        <v>126</v>
      </c>
      <c r="B24" s="385"/>
      <c r="C24" s="473">
        <v>700</v>
      </c>
      <c r="D24" s="332"/>
      <c r="E24" s="332"/>
      <c r="F24" s="341">
        <v>26</v>
      </c>
      <c r="G24" s="332"/>
      <c r="H24" s="95" t="s">
        <v>158</v>
      </c>
      <c r="I24" s="378"/>
      <c r="J24" s="378"/>
      <c r="O24" s="53"/>
    </row>
    <row r="25" spans="1:18" x14ac:dyDescent="0.25">
      <c r="A25" s="335" t="s">
        <v>127</v>
      </c>
      <c r="B25" s="385"/>
      <c r="C25" s="328">
        <v>810</v>
      </c>
      <c r="D25" s="336"/>
      <c r="E25" s="336"/>
      <c r="F25" s="328">
        <v>97</v>
      </c>
      <c r="G25" s="336"/>
      <c r="H25" s="93" t="s">
        <v>158</v>
      </c>
      <c r="I25" s="378"/>
      <c r="J25" s="378"/>
      <c r="O25" s="53"/>
    </row>
    <row r="26" spans="1:18" x14ac:dyDescent="0.25">
      <c r="A26" s="384"/>
      <c r="B26" s="121"/>
      <c r="C26" s="26"/>
      <c r="D26" s="339"/>
      <c r="E26" s="339"/>
      <c r="F26" s="26"/>
      <c r="G26" s="339"/>
      <c r="H26" s="95"/>
      <c r="I26" s="378"/>
      <c r="J26" s="378"/>
      <c r="O26" s="118"/>
    </row>
    <row r="27" spans="1:18" ht="13" customHeight="1" x14ac:dyDescent="0.25">
      <c r="A27" s="387" t="s">
        <v>207</v>
      </c>
      <c r="B27" s="121"/>
      <c r="C27" s="343"/>
      <c r="D27" s="339"/>
      <c r="E27" s="339"/>
      <c r="F27" s="343"/>
      <c r="G27" s="339"/>
      <c r="H27" s="150"/>
      <c r="I27" s="378"/>
      <c r="J27" s="378"/>
      <c r="O27" s="53"/>
    </row>
    <row r="28" spans="1:18" ht="13" customHeight="1" thickBot="1" x14ac:dyDescent="0.3">
      <c r="A28" s="388" t="s">
        <v>129</v>
      </c>
      <c r="B28" s="389"/>
      <c r="C28" s="390">
        <v>1494.0021013651772</v>
      </c>
      <c r="D28" s="391"/>
      <c r="E28" s="391"/>
      <c r="F28" s="390">
        <v>1504.8918839156092</v>
      </c>
      <c r="G28" s="391"/>
      <c r="H28" s="126">
        <v>-0.72362557515412984</v>
      </c>
      <c r="I28" s="378"/>
      <c r="J28" s="378"/>
      <c r="O28" s="53"/>
    </row>
    <row r="29" spans="1:18" s="394" customFormat="1" ht="11.15" customHeight="1" x14ac:dyDescent="0.25">
      <c r="A29" s="392"/>
      <c r="B29" s="392"/>
      <c r="C29" s="393"/>
      <c r="D29" s="393"/>
      <c r="E29" s="393"/>
      <c r="F29" s="393"/>
      <c r="G29" s="393"/>
      <c r="H29" s="393"/>
      <c r="I29" s="378"/>
      <c r="J29" s="378"/>
      <c r="K29" s="393"/>
      <c r="L29" s="393"/>
      <c r="M29" s="392"/>
      <c r="N29" s="392"/>
      <c r="O29" s="392"/>
    </row>
    <row r="30" spans="1:18" s="394" customFormat="1" ht="11.15" customHeight="1" x14ac:dyDescent="0.25">
      <c r="A30" s="560" t="s">
        <v>165</v>
      </c>
      <c r="B30" s="560"/>
      <c r="C30" s="560"/>
      <c r="D30" s="560"/>
      <c r="E30" s="560"/>
      <c r="F30" s="560"/>
      <c r="G30" s="560"/>
      <c r="H30" s="560"/>
      <c r="I30" s="560"/>
      <c r="J30" s="560"/>
      <c r="K30" s="560"/>
      <c r="L30" s="560"/>
      <c r="M30" s="560"/>
      <c r="N30" s="560"/>
      <c r="O30" s="560"/>
      <c r="P30" s="560"/>
      <c r="Q30" s="560"/>
      <c r="R30" s="560"/>
    </row>
    <row r="31" spans="1:18" s="394" customFormat="1" ht="11.15" customHeight="1" x14ac:dyDescent="0.25">
      <c r="A31" s="560" t="s">
        <v>191</v>
      </c>
      <c r="B31" s="560"/>
      <c r="C31" s="560"/>
      <c r="D31" s="560"/>
      <c r="E31" s="560"/>
      <c r="F31" s="560"/>
      <c r="G31" s="560"/>
      <c r="H31" s="560"/>
      <c r="I31" s="560"/>
      <c r="J31" s="560"/>
      <c r="K31" s="560"/>
      <c r="L31" s="560"/>
      <c r="M31" s="560"/>
      <c r="N31" s="560"/>
      <c r="O31" s="560"/>
      <c r="P31" s="560"/>
      <c r="Q31" s="540"/>
      <c r="R31" s="540"/>
    </row>
    <row r="32" spans="1:18" x14ac:dyDescent="0.25">
      <c r="A32" s="576" t="s">
        <v>208</v>
      </c>
      <c r="B32" s="576"/>
      <c r="C32" s="576"/>
      <c r="D32" s="576"/>
      <c r="E32" s="576"/>
      <c r="F32" s="576"/>
      <c r="G32" s="576"/>
      <c r="H32" s="576"/>
      <c r="I32" s="576"/>
      <c r="J32" s="576"/>
      <c r="K32" s="576"/>
      <c r="L32" s="576"/>
      <c r="M32" s="576"/>
      <c r="N32" s="576"/>
      <c r="O32" s="576"/>
    </row>
  </sheetData>
  <mergeCells count="10">
    <mergeCell ref="Q30:R30"/>
    <mergeCell ref="A32:O32"/>
    <mergeCell ref="A1:O1"/>
    <mergeCell ref="A2:O2"/>
    <mergeCell ref="A3:O3"/>
    <mergeCell ref="C5:M5"/>
    <mergeCell ref="F6:I6"/>
    <mergeCell ref="K6:N6"/>
    <mergeCell ref="A31:P31"/>
    <mergeCell ref="A30:P30"/>
  </mergeCells>
  <pageMargins left="0.19685039370078741" right="0.31496062992125984" top="0.78740157480314965" bottom="0.23622047244094491" header="0" footer="0"/>
  <pageSetup scale="76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N36"/>
  <sheetViews>
    <sheetView showGridLines="0" zoomScaleNormal="100" zoomScaleSheetLayoutView="84" workbookViewId="0">
      <selection sqref="A1:M1"/>
    </sheetView>
  </sheetViews>
  <sheetFormatPr defaultColWidth="9.81640625" defaultRowHeight="10.5" x14ac:dyDescent="0.25"/>
  <cols>
    <col min="1" max="1" width="42.7265625" style="45" customWidth="1"/>
    <col min="2" max="2" width="1.7265625" style="64" customWidth="1"/>
    <col min="3" max="4" width="7.7265625" style="400" customWidth="1"/>
    <col min="5" max="5" width="1.54296875" style="400" customWidth="1"/>
    <col min="6" max="8" width="7.7265625" style="400" customWidth="1"/>
    <col min="9" max="9" width="1.54296875" style="400" customWidth="1"/>
    <col min="10" max="12" width="7.7265625" style="400" customWidth="1"/>
    <col min="13" max="13" width="2.7265625" style="424" customWidth="1"/>
    <col min="14" max="16384" width="9.81640625" style="64"/>
  </cols>
  <sheetData>
    <row r="1" spans="1:13" ht="11.15" customHeight="1" x14ac:dyDescent="0.25">
      <c r="A1" s="556" t="s">
        <v>135</v>
      </c>
      <c r="B1" s="556"/>
      <c r="C1" s="556"/>
      <c r="D1" s="556"/>
      <c r="E1" s="556"/>
      <c r="F1" s="556"/>
      <c r="G1" s="556"/>
      <c r="H1" s="556"/>
      <c r="I1" s="556"/>
      <c r="J1" s="556"/>
      <c r="K1" s="556"/>
      <c r="L1" s="556"/>
      <c r="M1" s="556"/>
    </row>
    <row r="2" spans="1:13" ht="11.15" customHeight="1" x14ac:dyDescent="0.25">
      <c r="A2" s="557" t="s">
        <v>100</v>
      </c>
      <c r="B2" s="557"/>
      <c r="C2" s="557"/>
      <c r="D2" s="557"/>
      <c r="E2" s="557"/>
      <c r="F2" s="557"/>
      <c r="G2" s="557"/>
      <c r="H2" s="557"/>
      <c r="I2" s="557"/>
      <c r="J2" s="557"/>
      <c r="K2" s="557"/>
      <c r="L2" s="557"/>
      <c r="M2" s="557"/>
    </row>
    <row r="3" spans="1:13" ht="11.15" customHeight="1" x14ac:dyDescent="0.25">
      <c r="A3" s="558" t="s">
        <v>2</v>
      </c>
      <c r="B3" s="558"/>
      <c r="C3" s="558"/>
      <c r="D3" s="558"/>
      <c r="E3" s="558"/>
      <c r="F3" s="558"/>
      <c r="G3" s="558"/>
      <c r="H3" s="558"/>
      <c r="I3" s="558"/>
      <c r="J3" s="558"/>
      <c r="K3" s="558"/>
      <c r="L3" s="558"/>
      <c r="M3" s="558"/>
    </row>
    <row r="4" spans="1:13" ht="11.15" customHeight="1" x14ac:dyDescent="0.25">
      <c r="A4" s="314"/>
      <c r="B4" s="221"/>
      <c r="C4" s="397"/>
      <c r="D4" s="397"/>
      <c r="E4" s="397"/>
      <c r="F4" s="397"/>
      <c r="G4" s="397"/>
      <c r="H4" s="397"/>
      <c r="I4" s="397"/>
      <c r="J4" s="398"/>
      <c r="K4" s="397"/>
      <c r="L4" s="397"/>
      <c r="M4" s="399"/>
    </row>
    <row r="5" spans="1:13" ht="15" customHeight="1" x14ac:dyDescent="0.25">
      <c r="A5" s="70"/>
      <c r="B5" s="222"/>
      <c r="C5" s="578" t="s">
        <v>176</v>
      </c>
      <c r="D5" s="578"/>
      <c r="E5" s="578"/>
      <c r="F5" s="578"/>
      <c r="G5" s="578"/>
      <c r="H5" s="578"/>
      <c r="I5" s="578"/>
      <c r="J5" s="578"/>
      <c r="K5" s="578"/>
      <c r="L5" s="578"/>
      <c r="M5" s="401"/>
    </row>
    <row r="6" spans="1:13" s="226" customFormat="1" ht="15" customHeight="1" x14ac:dyDescent="0.25">
      <c r="A6" s="316"/>
      <c r="B6" s="402"/>
      <c r="C6" s="225"/>
      <c r="D6" s="75"/>
      <c r="E6" s="75"/>
      <c r="F6" s="561" t="s">
        <v>167</v>
      </c>
      <c r="G6" s="561"/>
      <c r="H6" s="561"/>
      <c r="I6" s="75"/>
      <c r="J6" s="561" t="s">
        <v>159</v>
      </c>
      <c r="K6" s="561"/>
      <c r="L6" s="561"/>
      <c r="M6" s="75"/>
    </row>
    <row r="7" spans="1:13" s="226" customFormat="1" ht="15" customHeight="1" x14ac:dyDescent="0.25">
      <c r="A7" s="316"/>
      <c r="B7" s="402"/>
      <c r="C7" s="225">
        <v>2019</v>
      </c>
      <c r="D7" s="75" t="s">
        <v>41</v>
      </c>
      <c r="E7" s="75"/>
      <c r="F7" s="75">
        <v>2018</v>
      </c>
      <c r="G7" s="75" t="s">
        <v>41</v>
      </c>
      <c r="H7" s="75" t="s">
        <v>4</v>
      </c>
      <c r="I7" s="75"/>
      <c r="J7" s="225">
        <v>2018</v>
      </c>
      <c r="K7" s="75" t="s">
        <v>41</v>
      </c>
      <c r="L7" s="74" t="s">
        <v>4</v>
      </c>
      <c r="M7" s="75"/>
    </row>
    <row r="8" spans="1:13" ht="13" customHeight="1" x14ac:dyDescent="0.25">
      <c r="A8" s="153" t="s">
        <v>42</v>
      </c>
      <c r="B8" s="403"/>
      <c r="C8" s="79">
        <v>12414.769</v>
      </c>
      <c r="D8" s="80">
        <v>100</v>
      </c>
      <c r="E8" s="95"/>
      <c r="F8" s="79">
        <v>11511.151</v>
      </c>
      <c r="G8" s="80">
        <v>100</v>
      </c>
      <c r="H8" s="80">
        <v>7.8499361184646066</v>
      </c>
      <c r="I8" s="95"/>
      <c r="J8" s="79">
        <v>11511.151</v>
      </c>
      <c r="K8" s="80">
        <v>100</v>
      </c>
      <c r="L8" s="80">
        <v>7.8499361184646066</v>
      </c>
      <c r="M8" s="95"/>
    </row>
    <row r="9" spans="1:13" ht="13" customHeight="1" x14ac:dyDescent="0.25">
      <c r="A9" s="83" t="s">
        <v>43</v>
      </c>
      <c r="B9" s="403"/>
      <c r="C9" s="27">
        <v>11195.769</v>
      </c>
      <c r="D9" s="84">
        <v>90.2</v>
      </c>
      <c r="E9" s="112"/>
      <c r="F9" s="27">
        <v>10595.151</v>
      </c>
      <c r="G9" s="84">
        <v>92</v>
      </c>
      <c r="H9" s="84">
        <v>5.6688007561194853</v>
      </c>
      <c r="I9" s="112"/>
      <c r="J9" s="27">
        <v>10595.151</v>
      </c>
      <c r="K9" s="84">
        <v>92</v>
      </c>
      <c r="L9" s="84">
        <v>5.6688007561194853</v>
      </c>
      <c r="M9" s="69"/>
    </row>
    <row r="10" spans="1:13" ht="13" customHeight="1" x14ac:dyDescent="0.25">
      <c r="A10" s="85" t="s">
        <v>44</v>
      </c>
      <c r="B10" s="403"/>
      <c r="C10" s="86">
        <v>1219</v>
      </c>
      <c r="D10" s="87">
        <v>9.8000000000000007</v>
      </c>
      <c r="E10" s="89"/>
      <c r="F10" s="86">
        <v>916</v>
      </c>
      <c r="G10" s="87">
        <v>8</v>
      </c>
      <c r="H10" s="87">
        <v>33.078602620087324</v>
      </c>
      <c r="I10" s="89"/>
      <c r="J10" s="86">
        <v>916</v>
      </c>
      <c r="K10" s="87">
        <v>8</v>
      </c>
      <c r="L10" s="87">
        <v>33.078602620087324</v>
      </c>
      <c r="M10" s="69"/>
    </row>
    <row r="11" spans="1:13" ht="13" customHeight="1" x14ac:dyDescent="0.25">
      <c r="A11" s="234" t="s">
        <v>45</v>
      </c>
      <c r="B11" s="404"/>
      <c r="C11" s="92">
        <v>49</v>
      </c>
      <c r="D11" s="93">
        <v>0.4</v>
      </c>
      <c r="E11" s="95"/>
      <c r="F11" s="92">
        <v>60.504590032803797</v>
      </c>
      <c r="G11" s="93">
        <v>0.5</v>
      </c>
      <c r="H11" s="93">
        <v>-19.014408702821306</v>
      </c>
      <c r="I11" s="95"/>
      <c r="J11" s="92">
        <v>61</v>
      </c>
      <c r="K11" s="93">
        <v>0.5</v>
      </c>
      <c r="L11" s="93">
        <v>-19.672131147540984</v>
      </c>
      <c r="M11" s="405"/>
    </row>
    <row r="12" spans="1:13" ht="13" customHeight="1" x14ac:dyDescent="0.25">
      <c r="A12" s="235" t="s">
        <v>46</v>
      </c>
      <c r="B12" s="404"/>
      <c r="C12" s="79">
        <v>834</v>
      </c>
      <c r="D12" s="80">
        <v>6.7</v>
      </c>
      <c r="E12" s="95"/>
      <c r="F12" s="79">
        <v>640.04910687035999</v>
      </c>
      <c r="G12" s="80">
        <v>5.6</v>
      </c>
      <c r="H12" s="80">
        <v>30.30250195613884</v>
      </c>
      <c r="I12" s="95"/>
      <c r="J12" s="79">
        <v>771</v>
      </c>
      <c r="K12" s="80">
        <v>6.8</v>
      </c>
      <c r="L12" s="80">
        <v>8.1712062256809261</v>
      </c>
      <c r="M12" s="69"/>
    </row>
    <row r="13" spans="1:13" ht="13" customHeight="1" x14ac:dyDescent="0.25">
      <c r="A13" s="83" t="s">
        <v>73</v>
      </c>
      <c r="B13" s="403"/>
      <c r="C13" s="27">
        <v>53</v>
      </c>
      <c r="D13" s="84">
        <v>0.4</v>
      </c>
      <c r="E13" s="112"/>
      <c r="F13" s="27">
        <v>2</v>
      </c>
      <c r="G13" s="84">
        <v>0</v>
      </c>
      <c r="H13" s="84" t="s">
        <v>158</v>
      </c>
      <c r="I13" s="112"/>
      <c r="J13" s="27">
        <v>2</v>
      </c>
      <c r="K13" s="84">
        <v>0</v>
      </c>
      <c r="L13" s="84" t="s">
        <v>158</v>
      </c>
      <c r="M13" s="69"/>
    </row>
    <row r="14" spans="1:13" s="100" customFormat="1" ht="13" customHeight="1" x14ac:dyDescent="0.25">
      <c r="A14" s="98" t="s">
        <v>102</v>
      </c>
      <c r="B14" s="406"/>
      <c r="C14" s="233">
        <v>283</v>
      </c>
      <c r="D14" s="87">
        <v>2.2999999999999998</v>
      </c>
      <c r="E14" s="89"/>
      <c r="F14" s="233">
        <v>213.44630309683623</v>
      </c>
      <c r="G14" s="87">
        <v>1.9</v>
      </c>
      <c r="H14" s="87">
        <v>32.586039624030725</v>
      </c>
      <c r="I14" s="89"/>
      <c r="J14" s="233">
        <v>82</v>
      </c>
      <c r="K14" s="87">
        <v>0.7</v>
      </c>
      <c r="L14" s="87" t="s">
        <v>158</v>
      </c>
      <c r="M14" s="95"/>
    </row>
    <row r="15" spans="1:13" ht="13" customHeight="1" x14ac:dyDescent="0.25">
      <c r="A15" s="241" t="s">
        <v>63</v>
      </c>
      <c r="B15" s="407"/>
      <c r="C15" s="92">
        <v>208</v>
      </c>
      <c r="D15" s="93">
        <v>1.7</v>
      </c>
      <c r="E15" s="95"/>
      <c r="F15" s="92">
        <v>185.75585220004032</v>
      </c>
      <c r="G15" s="93">
        <v>1.6</v>
      </c>
      <c r="H15" s="93">
        <v>11.974937821073306</v>
      </c>
      <c r="I15" s="95"/>
      <c r="J15" s="92">
        <v>32</v>
      </c>
      <c r="K15" s="93">
        <v>0.3</v>
      </c>
      <c r="L15" s="93" t="s">
        <v>158</v>
      </c>
      <c r="M15" s="408"/>
    </row>
    <row r="16" spans="1:13" ht="13" customHeight="1" x14ac:dyDescent="0.25">
      <c r="A16" s="123" t="s">
        <v>64</v>
      </c>
      <c r="B16" s="403"/>
      <c r="C16" s="317">
        <v>56</v>
      </c>
      <c r="D16" s="110">
        <v>0.40000000000000058</v>
      </c>
      <c r="E16" s="112"/>
      <c r="F16" s="317">
        <v>8</v>
      </c>
      <c r="G16" s="110">
        <v>0</v>
      </c>
      <c r="H16" s="110" t="s">
        <v>158</v>
      </c>
      <c r="I16" s="112"/>
      <c r="J16" s="317">
        <v>8</v>
      </c>
      <c r="K16" s="110">
        <v>0.10000000000000014</v>
      </c>
      <c r="L16" s="110" t="s">
        <v>158</v>
      </c>
      <c r="M16" s="69"/>
    </row>
    <row r="17" spans="1:13" ht="13" customHeight="1" x14ac:dyDescent="0.25">
      <c r="A17" s="96" t="s">
        <v>103</v>
      </c>
      <c r="B17" s="403"/>
      <c r="C17" s="92">
        <v>547</v>
      </c>
      <c r="D17" s="93">
        <v>4.4000000000000004</v>
      </c>
      <c r="E17" s="95"/>
      <c r="F17" s="92">
        <v>407.20215529687658</v>
      </c>
      <c r="G17" s="93">
        <v>3.5</v>
      </c>
      <c r="H17" s="93">
        <v>34.331312564198434</v>
      </c>
      <c r="I17" s="95"/>
      <c r="J17" s="92">
        <v>122</v>
      </c>
      <c r="K17" s="93">
        <v>1.1000000000000001</v>
      </c>
      <c r="L17" s="93" t="s">
        <v>158</v>
      </c>
      <c r="M17" s="95"/>
    </row>
    <row r="18" spans="1:13" s="320" customFormat="1" ht="13" customHeight="1" thickBot="1" x14ac:dyDescent="0.3">
      <c r="A18" s="242" t="s">
        <v>66</v>
      </c>
      <c r="B18" s="409"/>
      <c r="C18" s="453">
        <v>121.5</v>
      </c>
      <c r="D18" s="318"/>
      <c r="E18" s="318"/>
      <c r="F18" s="537">
        <v>129</v>
      </c>
      <c r="G18" s="318"/>
      <c r="H18" s="244">
        <v>-5.8139534883720927</v>
      </c>
      <c r="I18" s="318"/>
      <c r="J18" s="145">
        <v>129</v>
      </c>
      <c r="K18" s="319"/>
      <c r="L18" s="244">
        <v>-5.8139534883720927</v>
      </c>
      <c r="M18" s="150"/>
    </row>
    <row r="19" spans="1:13" ht="11.15" customHeight="1" x14ac:dyDescent="0.25">
      <c r="A19" s="321"/>
      <c r="B19" s="230"/>
      <c r="C19" s="322"/>
      <c r="D19" s="323"/>
      <c r="E19" s="323"/>
      <c r="F19" s="323"/>
      <c r="G19" s="323"/>
      <c r="H19" s="323"/>
      <c r="I19" s="323"/>
      <c r="J19" s="322"/>
      <c r="K19" s="324"/>
      <c r="L19" s="247"/>
      <c r="M19" s="410"/>
    </row>
    <row r="20" spans="1:13" ht="15" customHeight="1" x14ac:dyDescent="0.25">
      <c r="A20" s="132" t="s">
        <v>136</v>
      </c>
      <c r="B20" s="411"/>
      <c r="C20" s="381"/>
      <c r="D20" s="411"/>
      <c r="E20" s="411"/>
      <c r="F20" s="411"/>
      <c r="G20" s="411"/>
      <c r="H20" s="411"/>
      <c r="I20" s="411"/>
      <c r="J20" s="452"/>
      <c r="K20" s="339"/>
      <c r="L20" s="339"/>
      <c r="M20" s="251"/>
    </row>
    <row r="21" spans="1:13" ht="13" customHeight="1" x14ac:dyDescent="0.25">
      <c r="A21" s="412" t="s">
        <v>137</v>
      </c>
      <c r="B21" s="262"/>
      <c r="C21" s="328">
        <v>541</v>
      </c>
      <c r="D21" s="158"/>
      <c r="E21" s="158"/>
      <c r="F21" s="328">
        <v>499</v>
      </c>
      <c r="G21" s="158"/>
      <c r="H21" s="239">
        <v>8.4168336673346786</v>
      </c>
      <c r="I21" s="158"/>
      <c r="J21" s="64"/>
      <c r="K21" s="64"/>
      <c r="L21" s="64"/>
      <c r="M21" s="340"/>
    </row>
    <row r="22" spans="1:13" ht="13" customHeight="1" x14ac:dyDescent="0.25">
      <c r="A22" s="151" t="s">
        <v>138</v>
      </c>
      <c r="B22" s="260"/>
      <c r="C22" s="26"/>
      <c r="D22" s="150"/>
      <c r="E22" s="150"/>
      <c r="F22" s="26"/>
      <c r="G22" s="150"/>
      <c r="H22" s="413"/>
      <c r="I22" s="150"/>
      <c r="J22" s="64"/>
      <c r="K22" s="64"/>
      <c r="L22" s="64"/>
      <c r="M22" s="150"/>
    </row>
    <row r="23" spans="1:13" x14ac:dyDescent="0.25">
      <c r="A23" s="335" t="s">
        <v>125</v>
      </c>
      <c r="B23" s="260"/>
      <c r="C23" s="328">
        <v>1</v>
      </c>
      <c r="D23" s="158"/>
      <c r="E23" s="158"/>
      <c r="F23" s="328">
        <v>32</v>
      </c>
      <c r="G23" s="158"/>
      <c r="H23" s="239">
        <v>-96.875</v>
      </c>
      <c r="I23" s="158"/>
      <c r="J23" s="64"/>
      <c r="K23" s="64"/>
      <c r="L23" s="64"/>
      <c r="M23" s="150"/>
    </row>
    <row r="24" spans="1:13" x14ac:dyDescent="0.25">
      <c r="A24" s="338" t="s">
        <v>126</v>
      </c>
      <c r="B24" s="260"/>
      <c r="C24" s="341">
        <v>2</v>
      </c>
      <c r="D24" s="150"/>
      <c r="E24" s="150"/>
      <c r="F24" s="341">
        <v>47</v>
      </c>
      <c r="G24" s="332"/>
      <c r="H24" s="118">
        <v>-95.744680851063833</v>
      </c>
      <c r="I24" s="150"/>
      <c r="J24" s="64"/>
      <c r="K24" s="64"/>
      <c r="L24" s="64"/>
      <c r="M24" s="150"/>
    </row>
    <row r="25" spans="1:13" x14ac:dyDescent="0.25">
      <c r="A25" s="335" t="s">
        <v>127</v>
      </c>
      <c r="B25" s="260"/>
      <c r="C25" s="328">
        <v>42</v>
      </c>
      <c r="D25" s="158"/>
      <c r="E25" s="158"/>
      <c r="F25" s="328">
        <v>109</v>
      </c>
      <c r="G25" s="158"/>
      <c r="H25" s="239">
        <v>-61.467889908256879</v>
      </c>
      <c r="I25" s="150"/>
      <c r="J25" s="64"/>
      <c r="K25" s="64"/>
      <c r="L25" s="64"/>
      <c r="M25" s="95"/>
    </row>
    <row r="26" spans="1:13" ht="13" customHeight="1" x14ac:dyDescent="0.25">
      <c r="A26" s="151"/>
      <c r="B26" s="260"/>
      <c r="C26" s="414"/>
      <c r="D26" s="415"/>
      <c r="E26" s="415"/>
      <c r="F26" s="414"/>
      <c r="G26" s="339"/>
      <c r="H26" s="95"/>
      <c r="I26" s="415"/>
      <c r="J26" s="64"/>
      <c r="K26" s="64"/>
      <c r="L26" s="64"/>
      <c r="M26" s="95"/>
    </row>
    <row r="27" spans="1:13" ht="13" customHeight="1" x14ac:dyDescent="0.25">
      <c r="A27" s="241" t="s">
        <v>139</v>
      </c>
      <c r="B27" s="260"/>
      <c r="C27" s="328">
        <v>697.62199999999996</v>
      </c>
      <c r="D27" s="158"/>
      <c r="E27" s="158"/>
      <c r="F27" s="328">
        <v>708.03599999999994</v>
      </c>
      <c r="G27" s="416"/>
      <c r="H27" s="93">
        <v>-1.4708291668785178</v>
      </c>
      <c r="I27" s="158"/>
      <c r="J27" s="64"/>
      <c r="K27" s="64"/>
      <c r="L27" s="64"/>
      <c r="M27" s="95"/>
    </row>
    <row r="28" spans="1:13" ht="13" customHeight="1" x14ac:dyDescent="0.25">
      <c r="A28" s="151"/>
      <c r="B28" s="260"/>
      <c r="C28" s="26"/>
      <c r="D28" s="339"/>
      <c r="E28" s="339"/>
      <c r="F28" s="26"/>
      <c r="G28" s="339"/>
      <c r="H28" s="95"/>
      <c r="I28" s="339"/>
      <c r="J28" s="64"/>
      <c r="K28" s="64"/>
      <c r="L28" s="64"/>
      <c r="M28" s="95"/>
    </row>
    <row r="29" spans="1:13" ht="13" customHeight="1" x14ac:dyDescent="0.25">
      <c r="A29" s="342" t="s">
        <v>140</v>
      </c>
      <c r="B29" s="262"/>
      <c r="C29" s="343"/>
      <c r="D29" s="339"/>
      <c r="E29" s="339"/>
      <c r="F29" s="343"/>
      <c r="G29" s="339"/>
      <c r="H29" s="150"/>
      <c r="I29" s="339"/>
      <c r="J29" s="64"/>
      <c r="K29" s="64"/>
      <c r="L29" s="64"/>
      <c r="M29" s="150"/>
    </row>
    <row r="30" spans="1:13" ht="13" customHeight="1" x14ac:dyDescent="0.25">
      <c r="A30" s="90" t="s">
        <v>129</v>
      </c>
      <c r="B30" s="262"/>
      <c r="C30" s="257">
        <v>7817.6984993178721</v>
      </c>
      <c r="D30" s="417"/>
      <c r="E30" s="417"/>
      <c r="F30" s="257">
        <v>7817.8868126900752</v>
      </c>
      <c r="G30" s="416"/>
      <c r="H30" s="93">
        <v>-2.4087503019076806E-3</v>
      </c>
      <c r="I30" s="417"/>
      <c r="J30" s="64"/>
      <c r="K30" s="64"/>
      <c r="L30" s="64"/>
      <c r="M30" s="95"/>
    </row>
    <row r="31" spans="1:13" ht="13" customHeight="1" x14ac:dyDescent="0.25">
      <c r="A31" s="338" t="s">
        <v>141</v>
      </c>
      <c r="C31" s="254">
        <v>440.47271487039563</v>
      </c>
      <c r="D31" s="415"/>
      <c r="E31" s="415"/>
      <c r="F31" s="254">
        <v>480.88199181446112</v>
      </c>
      <c r="G31" s="339"/>
      <c r="H31" s="95">
        <v>-8.403158702531865</v>
      </c>
      <c r="I31" s="415"/>
      <c r="J31" s="64"/>
      <c r="K31" s="64"/>
      <c r="L31" s="64"/>
      <c r="M31" s="69"/>
    </row>
    <row r="32" spans="1:13" ht="13" customHeight="1" thickBot="1" x14ac:dyDescent="0.3">
      <c r="A32" s="344" t="s">
        <v>142</v>
      </c>
      <c r="B32" s="418"/>
      <c r="C32" s="345">
        <v>17.748428530058089</v>
      </c>
      <c r="D32" s="419"/>
      <c r="E32" s="419"/>
      <c r="F32" s="345">
        <v>16.257391513439025</v>
      </c>
      <c r="G32" s="420"/>
      <c r="H32" s="126">
        <v>9.171440666766939</v>
      </c>
      <c r="I32" s="419"/>
      <c r="J32" s="64"/>
      <c r="K32" s="64"/>
      <c r="L32" s="64"/>
      <c r="M32" s="69"/>
    </row>
    <row r="33" spans="1:14" ht="11.15" customHeight="1" x14ac:dyDescent="0.25">
      <c r="A33" s="421"/>
      <c r="B33" s="396"/>
      <c r="C33" s="422"/>
      <c r="D33" s="422"/>
      <c r="E33" s="422"/>
      <c r="F33" s="422"/>
      <c r="G33" s="422"/>
      <c r="H33" s="422"/>
      <c r="I33" s="422"/>
      <c r="J33" s="422"/>
      <c r="K33" s="422"/>
      <c r="L33" s="422"/>
      <c r="M33" s="396"/>
    </row>
    <row r="34" spans="1:14" ht="11.15" customHeight="1" x14ac:dyDescent="0.25">
      <c r="A34" s="552" t="s">
        <v>164</v>
      </c>
      <c r="B34" s="552"/>
      <c r="C34" s="552"/>
      <c r="D34" s="552"/>
      <c r="E34" s="552"/>
      <c r="F34" s="552"/>
      <c r="G34" s="552"/>
      <c r="H34" s="552"/>
      <c r="I34" s="552"/>
      <c r="J34" s="552"/>
      <c r="K34" s="552"/>
      <c r="L34" s="552"/>
      <c r="M34" s="579"/>
      <c r="N34" s="579"/>
    </row>
    <row r="35" spans="1:14" ht="11.15" customHeight="1" x14ac:dyDescent="0.25">
      <c r="A35" s="552" t="s">
        <v>143</v>
      </c>
      <c r="B35" s="552"/>
      <c r="C35" s="552"/>
      <c r="D35" s="552"/>
      <c r="E35" s="552"/>
      <c r="F35" s="552"/>
      <c r="G35" s="552"/>
      <c r="H35" s="552"/>
      <c r="I35" s="552"/>
      <c r="J35" s="552"/>
      <c r="K35" s="552"/>
      <c r="L35" s="552"/>
      <c r="M35" s="423"/>
    </row>
    <row r="36" spans="1:14" ht="11.15" customHeight="1" x14ac:dyDescent="0.25">
      <c r="A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423"/>
    </row>
  </sheetData>
  <mergeCells count="7">
    <mergeCell ref="M34:N34"/>
    <mergeCell ref="C5:L5"/>
    <mergeCell ref="A1:M1"/>
    <mergeCell ref="A2:M2"/>
    <mergeCell ref="A3:M3"/>
    <mergeCell ref="F6:H6"/>
    <mergeCell ref="J6:L6"/>
  </mergeCells>
  <pageMargins left="0.19685039370078741" right="0.31496062992125984" top="0.78740157480314965" bottom="0.23622047244094491" header="0" footer="0"/>
  <pageSetup scale="86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M35"/>
  <sheetViews>
    <sheetView showGridLines="0" zoomScaleNormal="100" zoomScaleSheetLayoutView="96" workbookViewId="0">
      <selection sqref="A1:M1"/>
    </sheetView>
  </sheetViews>
  <sheetFormatPr defaultColWidth="9.81640625" defaultRowHeight="10.5" x14ac:dyDescent="0.25"/>
  <cols>
    <col min="1" max="1" width="42.7265625" style="45" customWidth="1"/>
    <col min="2" max="2" width="1.7265625" style="64" customWidth="1"/>
    <col min="3" max="4" width="7.7265625" style="400" customWidth="1"/>
    <col min="5" max="5" width="1.54296875" style="400" customWidth="1"/>
    <col min="6" max="8" width="7.7265625" style="400" customWidth="1"/>
    <col min="9" max="9" width="1.54296875" style="400" customWidth="1"/>
    <col min="10" max="12" width="7.7265625" style="400" customWidth="1"/>
    <col min="13" max="13" width="2.7265625" style="424" customWidth="1"/>
    <col min="14" max="16384" width="9.81640625" style="64"/>
  </cols>
  <sheetData>
    <row r="1" spans="1:13" ht="11.15" customHeight="1" x14ac:dyDescent="0.25">
      <c r="A1" s="556" t="s">
        <v>135</v>
      </c>
      <c r="B1" s="556"/>
      <c r="C1" s="556"/>
      <c r="D1" s="556"/>
      <c r="E1" s="556"/>
      <c r="F1" s="556"/>
      <c r="G1" s="556"/>
      <c r="H1" s="556"/>
      <c r="I1" s="556"/>
      <c r="J1" s="556"/>
      <c r="K1" s="556"/>
      <c r="L1" s="556"/>
      <c r="M1" s="556"/>
    </row>
    <row r="2" spans="1:13" ht="11.15" customHeight="1" x14ac:dyDescent="0.25">
      <c r="A2" s="557" t="s">
        <v>100</v>
      </c>
      <c r="B2" s="557"/>
      <c r="C2" s="557"/>
      <c r="D2" s="557"/>
      <c r="E2" s="557"/>
      <c r="F2" s="557"/>
      <c r="G2" s="557"/>
      <c r="H2" s="557"/>
      <c r="I2" s="557"/>
      <c r="J2" s="557"/>
      <c r="K2" s="557"/>
      <c r="L2" s="557"/>
      <c r="M2" s="557"/>
    </row>
    <row r="3" spans="1:13" ht="11.15" customHeight="1" x14ac:dyDescent="0.25">
      <c r="A3" s="558" t="s">
        <v>2</v>
      </c>
      <c r="B3" s="558"/>
      <c r="C3" s="558"/>
      <c r="D3" s="558"/>
      <c r="E3" s="558"/>
      <c r="F3" s="558"/>
      <c r="G3" s="558"/>
      <c r="H3" s="558"/>
      <c r="I3" s="558"/>
      <c r="J3" s="558"/>
      <c r="K3" s="558"/>
      <c r="L3" s="558"/>
      <c r="M3" s="558"/>
    </row>
    <row r="4" spans="1:13" ht="11.15" customHeight="1" x14ac:dyDescent="0.25">
      <c r="A4" s="314"/>
      <c r="B4" s="221"/>
      <c r="C4" s="397"/>
      <c r="D4" s="397"/>
      <c r="E4" s="397"/>
      <c r="F4" s="397"/>
      <c r="G4" s="397"/>
      <c r="H4" s="397"/>
      <c r="I4" s="397"/>
      <c r="J4" s="398"/>
      <c r="K4" s="397"/>
      <c r="L4" s="397"/>
      <c r="M4" s="399"/>
    </row>
    <row r="5" spans="1:13" ht="15" customHeight="1" x14ac:dyDescent="0.25">
      <c r="A5" s="70"/>
      <c r="B5" s="222"/>
      <c r="C5" s="578" t="s">
        <v>177</v>
      </c>
      <c r="D5" s="578"/>
      <c r="E5" s="578"/>
      <c r="F5" s="578"/>
      <c r="G5" s="578"/>
      <c r="H5" s="578"/>
      <c r="I5" s="578"/>
      <c r="J5" s="578"/>
      <c r="K5" s="578"/>
      <c r="L5" s="578"/>
      <c r="M5" s="401"/>
    </row>
    <row r="6" spans="1:13" s="226" customFormat="1" ht="15" customHeight="1" x14ac:dyDescent="0.25">
      <c r="A6" s="316"/>
      <c r="B6" s="402"/>
      <c r="C6" s="225"/>
      <c r="D6" s="75"/>
      <c r="E6" s="75"/>
      <c r="F6" s="561" t="s">
        <v>167</v>
      </c>
      <c r="G6" s="561"/>
      <c r="H6" s="561"/>
      <c r="I6" s="75"/>
      <c r="J6" s="561" t="s">
        <v>159</v>
      </c>
      <c r="K6" s="561"/>
      <c r="L6" s="561"/>
      <c r="M6" s="75"/>
    </row>
    <row r="7" spans="1:13" s="226" customFormat="1" ht="15" customHeight="1" x14ac:dyDescent="0.25">
      <c r="A7" s="316"/>
      <c r="B7" s="402"/>
      <c r="C7" s="225">
        <v>2019</v>
      </c>
      <c r="D7" s="75" t="s">
        <v>41</v>
      </c>
      <c r="E7" s="75"/>
      <c r="F7" s="75">
        <v>2018</v>
      </c>
      <c r="G7" s="75" t="s">
        <v>41</v>
      </c>
      <c r="H7" s="75" t="s">
        <v>4</v>
      </c>
      <c r="I7" s="75"/>
      <c r="J7" s="225">
        <v>2018</v>
      </c>
      <c r="K7" s="75" t="s">
        <v>41</v>
      </c>
      <c r="L7" s="74" t="s">
        <v>4</v>
      </c>
      <c r="M7" s="75"/>
    </row>
    <row r="8" spans="1:13" ht="13" customHeight="1" x14ac:dyDescent="0.25">
      <c r="A8" s="153" t="s">
        <v>42</v>
      </c>
      <c r="B8" s="403"/>
      <c r="C8" s="79">
        <v>23268.249</v>
      </c>
      <c r="D8" s="80">
        <v>100</v>
      </c>
      <c r="E8" s="95"/>
      <c r="F8" s="79">
        <v>22104.239000000001</v>
      </c>
      <c r="G8" s="80">
        <v>100</v>
      </c>
      <c r="H8" s="80">
        <v>5.2660035027670471</v>
      </c>
      <c r="I8" s="95"/>
      <c r="J8" s="79">
        <v>22104.239000000001</v>
      </c>
      <c r="K8" s="80">
        <v>100</v>
      </c>
      <c r="L8" s="80">
        <v>5.2660035027670471</v>
      </c>
      <c r="M8" s="95"/>
    </row>
    <row r="9" spans="1:13" ht="13" customHeight="1" x14ac:dyDescent="0.25">
      <c r="A9" s="83" t="s">
        <v>43</v>
      </c>
      <c r="B9" s="403"/>
      <c r="C9" s="27">
        <v>20944.249</v>
      </c>
      <c r="D9" s="84">
        <v>90</v>
      </c>
      <c r="E9" s="112"/>
      <c r="F9" s="27">
        <v>20301.239000000001</v>
      </c>
      <c r="G9" s="84">
        <v>91.8</v>
      </c>
      <c r="H9" s="84">
        <v>3.1673436286327128</v>
      </c>
      <c r="I9" s="112"/>
      <c r="J9" s="27">
        <v>20301.239000000001</v>
      </c>
      <c r="K9" s="84">
        <v>91.8</v>
      </c>
      <c r="L9" s="84">
        <v>3.1673436286327128</v>
      </c>
      <c r="M9" s="69"/>
    </row>
    <row r="10" spans="1:13" ht="13" customHeight="1" x14ac:dyDescent="0.25">
      <c r="A10" s="85" t="s">
        <v>44</v>
      </c>
      <c r="B10" s="403"/>
      <c r="C10" s="86">
        <v>2324</v>
      </c>
      <c r="D10" s="87">
        <v>10</v>
      </c>
      <c r="E10" s="89"/>
      <c r="F10" s="86">
        <v>1803</v>
      </c>
      <c r="G10" s="87">
        <v>8.1999999999999993</v>
      </c>
      <c r="H10" s="87">
        <v>28.896283971159175</v>
      </c>
      <c r="I10" s="89"/>
      <c r="J10" s="86">
        <v>1803</v>
      </c>
      <c r="K10" s="87">
        <v>8.1999999999999993</v>
      </c>
      <c r="L10" s="87">
        <v>28.896283971159175</v>
      </c>
      <c r="M10" s="69"/>
    </row>
    <row r="11" spans="1:13" ht="13" customHeight="1" x14ac:dyDescent="0.25">
      <c r="A11" s="234" t="s">
        <v>45</v>
      </c>
      <c r="B11" s="404"/>
      <c r="C11" s="92">
        <v>92</v>
      </c>
      <c r="D11" s="93">
        <v>0.4</v>
      </c>
      <c r="E11" s="95"/>
      <c r="F11" s="92">
        <v>112.00918006560759</v>
      </c>
      <c r="G11" s="93">
        <v>0.5</v>
      </c>
      <c r="H11" s="93">
        <v>-17.863875134062702</v>
      </c>
      <c r="I11" s="95"/>
      <c r="J11" s="92">
        <v>113</v>
      </c>
      <c r="K11" s="93">
        <v>0.5</v>
      </c>
      <c r="L11" s="93">
        <v>-18.584070796460171</v>
      </c>
      <c r="M11" s="405"/>
    </row>
    <row r="12" spans="1:13" ht="13" customHeight="1" x14ac:dyDescent="0.25">
      <c r="A12" s="235" t="s">
        <v>46</v>
      </c>
      <c r="B12" s="404"/>
      <c r="C12" s="79">
        <v>1571</v>
      </c>
      <c r="D12" s="80">
        <v>6.8</v>
      </c>
      <c r="E12" s="95"/>
      <c r="F12" s="79">
        <v>1211.5677177936116</v>
      </c>
      <c r="G12" s="80">
        <v>5.4999999999999991</v>
      </c>
      <c r="H12" s="80">
        <v>29.666710075516978</v>
      </c>
      <c r="I12" s="95"/>
      <c r="J12" s="79">
        <v>1468</v>
      </c>
      <c r="K12" s="80">
        <v>6.6999999999999993</v>
      </c>
      <c r="L12" s="80">
        <v>7.0163487738419628</v>
      </c>
      <c r="M12" s="69"/>
    </row>
    <row r="13" spans="1:13" ht="13" customHeight="1" x14ac:dyDescent="0.25">
      <c r="A13" s="83" t="s">
        <v>73</v>
      </c>
      <c r="B13" s="403"/>
      <c r="C13" s="27">
        <v>70</v>
      </c>
      <c r="D13" s="84">
        <v>0.3</v>
      </c>
      <c r="E13" s="112"/>
      <c r="F13" s="27">
        <v>3</v>
      </c>
      <c r="G13" s="84">
        <v>0</v>
      </c>
      <c r="H13" s="84" t="s">
        <v>158</v>
      </c>
      <c r="I13" s="112"/>
      <c r="J13" s="27">
        <v>3</v>
      </c>
      <c r="K13" s="84">
        <v>0</v>
      </c>
      <c r="L13" s="84" t="s">
        <v>158</v>
      </c>
      <c r="M13" s="69"/>
    </row>
    <row r="14" spans="1:13" s="100" customFormat="1" ht="13" customHeight="1" x14ac:dyDescent="0.25">
      <c r="A14" s="98" t="s">
        <v>102</v>
      </c>
      <c r="B14" s="406"/>
      <c r="C14" s="233">
        <v>591</v>
      </c>
      <c r="D14" s="87">
        <v>2.5</v>
      </c>
      <c r="E14" s="89"/>
      <c r="F14" s="233">
        <v>476.42310214078088</v>
      </c>
      <c r="G14" s="87">
        <v>2.2000000000000002</v>
      </c>
      <c r="H14" s="87">
        <v>24.049400069890424</v>
      </c>
      <c r="I14" s="89"/>
      <c r="J14" s="233">
        <v>219</v>
      </c>
      <c r="K14" s="87">
        <v>1</v>
      </c>
      <c r="L14" s="87">
        <v>169.86301369863014</v>
      </c>
      <c r="M14" s="95"/>
    </row>
    <row r="15" spans="1:13" ht="13" customHeight="1" x14ac:dyDescent="0.25">
      <c r="A15" s="241" t="s">
        <v>63</v>
      </c>
      <c r="B15" s="407"/>
      <c r="C15" s="92">
        <v>411</v>
      </c>
      <c r="D15" s="93">
        <v>1.8</v>
      </c>
      <c r="E15" s="95"/>
      <c r="F15" s="92">
        <v>364.0596292829722</v>
      </c>
      <c r="G15" s="93">
        <v>1.6</v>
      </c>
      <c r="H15" s="93">
        <v>12.893594054764733</v>
      </c>
      <c r="I15" s="95"/>
      <c r="J15" s="92">
        <v>62</v>
      </c>
      <c r="K15" s="93">
        <v>0.3</v>
      </c>
      <c r="L15" s="93" t="s">
        <v>158</v>
      </c>
      <c r="M15" s="408"/>
    </row>
    <row r="16" spans="1:13" ht="13" customHeight="1" x14ac:dyDescent="0.25">
      <c r="A16" s="123" t="s">
        <v>64</v>
      </c>
      <c r="B16" s="403"/>
      <c r="C16" s="317">
        <v>80</v>
      </c>
      <c r="D16" s="110">
        <v>0.40000000000000013</v>
      </c>
      <c r="E16" s="112"/>
      <c r="F16" s="317">
        <v>15</v>
      </c>
      <c r="G16" s="110">
        <v>9.9999999999999645E-2</v>
      </c>
      <c r="H16" s="110" t="s">
        <v>158</v>
      </c>
      <c r="I16" s="112"/>
      <c r="J16" s="317">
        <v>15</v>
      </c>
      <c r="K16" s="110">
        <v>0</v>
      </c>
      <c r="L16" s="110" t="s">
        <v>158</v>
      </c>
      <c r="M16" s="69"/>
    </row>
    <row r="17" spans="1:13" ht="13" customHeight="1" x14ac:dyDescent="0.25">
      <c r="A17" s="96" t="s">
        <v>103</v>
      </c>
      <c r="B17" s="403"/>
      <c r="C17" s="92">
        <v>1082</v>
      </c>
      <c r="D17" s="93">
        <v>4.7</v>
      </c>
      <c r="E17" s="95"/>
      <c r="F17" s="92">
        <v>855.48273142375319</v>
      </c>
      <c r="G17" s="93">
        <v>3.9</v>
      </c>
      <c r="H17" s="93">
        <v>26.478298188352809</v>
      </c>
      <c r="I17" s="95"/>
      <c r="J17" s="92">
        <v>296</v>
      </c>
      <c r="K17" s="93">
        <v>1.3</v>
      </c>
      <c r="L17" s="93" t="s">
        <v>158</v>
      </c>
      <c r="M17" s="95"/>
    </row>
    <row r="18" spans="1:13" s="320" customFormat="1" ht="13" customHeight="1" thickBot="1" x14ac:dyDescent="0.3">
      <c r="A18" s="242" t="s">
        <v>66</v>
      </c>
      <c r="B18" s="409"/>
      <c r="C18" s="453">
        <v>244.4</v>
      </c>
      <c r="D18" s="318"/>
      <c r="E18" s="318"/>
      <c r="F18" s="453">
        <v>193</v>
      </c>
      <c r="G18" s="318"/>
      <c r="H18" s="244">
        <v>26.632124352331598</v>
      </c>
      <c r="I18" s="318"/>
      <c r="J18" s="145">
        <v>193</v>
      </c>
      <c r="K18" s="319"/>
      <c r="L18" s="244">
        <v>26.632124352331598</v>
      </c>
      <c r="M18" s="150"/>
    </row>
    <row r="19" spans="1:13" ht="11.15" customHeight="1" x14ac:dyDescent="0.25">
      <c r="A19" s="321"/>
      <c r="B19" s="230"/>
      <c r="C19" s="322"/>
      <c r="D19" s="323"/>
      <c r="E19" s="323"/>
      <c r="F19" s="323"/>
      <c r="G19" s="323"/>
      <c r="H19" s="323"/>
      <c r="I19" s="323"/>
      <c r="J19" s="322"/>
      <c r="K19" s="324"/>
      <c r="L19" s="247"/>
      <c r="M19" s="410"/>
    </row>
    <row r="20" spans="1:13" ht="15" customHeight="1" x14ac:dyDescent="0.25">
      <c r="A20" s="132" t="s">
        <v>136</v>
      </c>
      <c r="B20" s="411"/>
      <c r="C20" s="381"/>
      <c r="D20" s="411"/>
      <c r="E20" s="411"/>
      <c r="F20" s="411"/>
      <c r="G20" s="411"/>
      <c r="H20" s="411"/>
      <c r="I20" s="411"/>
      <c r="J20" s="452"/>
      <c r="K20" s="339"/>
      <c r="L20" s="339"/>
      <c r="M20" s="251"/>
    </row>
    <row r="21" spans="1:13" ht="13" customHeight="1" x14ac:dyDescent="0.25">
      <c r="A21" s="412" t="s">
        <v>137</v>
      </c>
      <c r="B21" s="262"/>
      <c r="C21" s="328">
        <v>541</v>
      </c>
      <c r="D21" s="158"/>
      <c r="E21" s="158"/>
      <c r="F21" s="328">
        <v>499</v>
      </c>
      <c r="G21" s="158"/>
      <c r="H21" s="239">
        <v>8.4168336673346786</v>
      </c>
      <c r="I21" s="452"/>
      <c r="J21" s="64"/>
      <c r="K21" s="64"/>
      <c r="L21" s="64"/>
      <c r="M21" s="340"/>
    </row>
    <row r="22" spans="1:13" ht="13" customHeight="1" x14ac:dyDescent="0.25">
      <c r="A22" s="151" t="s">
        <v>138</v>
      </c>
      <c r="B22" s="260"/>
      <c r="C22" s="26"/>
      <c r="D22" s="150"/>
      <c r="E22" s="150"/>
      <c r="F22" s="26"/>
      <c r="G22" s="150"/>
      <c r="H22" s="413"/>
      <c r="I22" s="452"/>
      <c r="J22" s="64"/>
      <c r="K22" s="64"/>
      <c r="L22" s="64"/>
      <c r="M22" s="150"/>
    </row>
    <row r="23" spans="1:13" ht="13" customHeight="1" x14ac:dyDescent="0.25">
      <c r="A23" s="335" t="s">
        <v>125</v>
      </c>
      <c r="B23" s="260"/>
      <c r="C23" s="328">
        <v>1</v>
      </c>
      <c r="D23" s="158"/>
      <c r="E23" s="158"/>
      <c r="F23" s="328">
        <v>32</v>
      </c>
      <c r="G23" s="158"/>
      <c r="H23" s="239">
        <v>-96.875</v>
      </c>
      <c r="I23" s="452"/>
      <c r="J23" s="64"/>
      <c r="K23" s="64"/>
      <c r="L23" s="64"/>
      <c r="M23" s="150"/>
    </row>
    <row r="24" spans="1:13" x14ac:dyDescent="0.25">
      <c r="A24" s="338" t="s">
        <v>126</v>
      </c>
      <c r="B24" s="260"/>
      <c r="C24" s="341">
        <v>2</v>
      </c>
      <c r="D24" s="150"/>
      <c r="E24" s="150"/>
      <c r="F24" s="341">
        <v>47</v>
      </c>
      <c r="G24" s="332"/>
      <c r="H24" s="118">
        <v>-95.744680851063833</v>
      </c>
      <c r="I24" s="452"/>
      <c r="J24" s="64"/>
      <c r="K24" s="64"/>
      <c r="L24" s="64"/>
      <c r="M24" s="150"/>
    </row>
    <row r="25" spans="1:13" x14ac:dyDescent="0.25">
      <c r="A25" s="335" t="s">
        <v>127</v>
      </c>
      <c r="B25" s="260"/>
      <c r="C25" s="328">
        <v>42</v>
      </c>
      <c r="D25" s="158"/>
      <c r="E25" s="158"/>
      <c r="F25" s="328">
        <v>109</v>
      </c>
      <c r="G25" s="158"/>
      <c r="H25" s="239">
        <v>-61.467889908256879</v>
      </c>
      <c r="I25" s="452"/>
      <c r="J25" s="64"/>
      <c r="K25" s="64"/>
      <c r="L25" s="64"/>
      <c r="M25" s="95"/>
    </row>
    <row r="26" spans="1:13" ht="13" customHeight="1" x14ac:dyDescent="0.25">
      <c r="A26" s="151"/>
      <c r="B26" s="260"/>
      <c r="C26" s="414"/>
      <c r="D26" s="415"/>
      <c r="E26" s="415"/>
      <c r="F26" s="414"/>
      <c r="G26" s="339"/>
      <c r="H26" s="95"/>
      <c r="I26" s="452"/>
      <c r="J26" s="64"/>
      <c r="K26" s="64"/>
      <c r="L26" s="64"/>
      <c r="M26" s="95"/>
    </row>
    <row r="27" spans="1:13" ht="13" customHeight="1" x14ac:dyDescent="0.25">
      <c r="A27" s="241" t="s">
        <v>139</v>
      </c>
      <c r="B27" s="260"/>
      <c r="C27" s="328">
        <v>1314.07</v>
      </c>
      <c r="D27" s="158"/>
      <c r="E27" s="158"/>
      <c r="F27" s="328">
        <v>1382.184</v>
      </c>
      <c r="G27" s="416"/>
      <c r="H27" s="93">
        <v>-4.9279980089481645</v>
      </c>
      <c r="I27" s="452"/>
      <c r="J27" s="64"/>
      <c r="K27" s="64"/>
      <c r="L27" s="64"/>
      <c r="M27" s="95"/>
    </row>
    <row r="28" spans="1:13" ht="13" customHeight="1" x14ac:dyDescent="0.25">
      <c r="A28" s="151"/>
      <c r="B28" s="260"/>
      <c r="C28" s="26"/>
      <c r="D28" s="339"/>
      <c r="E28" s="339"/>
      <c r="F28" s="26"/>
      <c r="G28" s="339"/>
      <c r="H28" s="95"/>
      <c r="I28" s="339"/>
      <c r="J28" s="64"/>
      <c r="K28" s="64"/>
      <c r="L28" s="64"/>
      <c r="M28" s="95"/>
    </row>
    <row r="29" spans="1:13" ht="13" customHeight="1" x14ac:dyDescent="0.25">
      <c r="A29" s="342" t="s">
        <v>140</v>
      </c>
      <c r="B29" s="262"/>
      <c r="C29" s="343"/>
      <c r="D29" s="339"/>
      <c r="E29" s="339"/>
      <c r="F29" s="343"/>
      <c r="G29" s="339"/>
      <c r="H29" s="150"/>
      <c r="I29" s="339"/>
      <c r="J29" s="64"/>
      <c r="K29" s="64"/>
      <c r="L29" s="64"/>
      <c r="M29" s="150"/>
    </row>
    <row r="30" spans="1:13" ht="13" customHeight="1" x14ac:dyDescent="0.25">
      <c r="A30" s="90" t="s">
        <v>129</v>
      </c>
      <c r="B30" s="262"/>
      <c r="C30" s="257">
        <v>7455.1461700632462</v>
      </c>
      <c r="D30" s="417"/>
      <c r="E30" s="417"/>
      <c r="F30" s="257">
        <v>7732.2203525636796</v>
      </c>
      <c r="G30" s="416"/>
      <c r="H30" s="93">
        <v>-3.5833715267642008</v>
      </c>
      <c r="I30" s="339"/>
      <c r="J30" s="64"/>
      <c r="K30" s="64"/>
      <c r="L30" s="64"/>
      <c r="M30" s="95"/>
    </row>
    <row r="31" spans="1:13" ht="13" customHeight="1" x14ac:dyDescent="0.25">
      <c r="A31" s="338" t="s">
        <v>141</v>
      </c>
      <c r="C31" s="254">
        <v>421.96767392832044</v>
      </c>
      <c r="D31" s="415"/>
      <c r="E31" s="415"/>
      <c r="F31" s="254">
        <v>483.54146170063245</v>
      </c>
      <c r="G31" s="339"/>
      <c r="H31" s="95">
        <v>-12.733921007674255</v>
      </c>
      <c r="I31" s="339"/>
      <c r="J31" s="64"/>
      <c r="K31" s="64"/>
      <c r="L31" s="64"/>
      <c r="M31" s="69"/>
    </row>
    <row r="32" spans="1:13" ht="13" customHeight="1" thickBot="1" x14ac:dyDescent="0.3">
      <c r="A32" s="344" t="s">
        <v>142</v>
      </c>
      <c r="B32" s="418"/>
      <c r="C32" s="345">
        <v>17.667576524664423</v>
      </c>
      <c r="D32" s="419"/>
      <c r="E32" s="419"/>
      <c r="F32" s="345">
        <v>15.990811471200809</v>
      </c>
      <c r="G32" s="420"/>
      <c r="H32" s="126">
        <v>10.485803403307203</v>
      </c>
      <c r="I32" s="339"/>
      <c r="J32" s="64"/>
      <c r="K32" s="64"/>
      <c r="L32" s="64"/>
      <c r="M32" s="69"/>
    </row>
    <row r="33" spans="1:13" ht="11.15" customHeight="1" x14ac:dyDescent="0.25">
      <c r="A33" s="421"/>
      <c r="B33" s="396"/>
      <c r="C33" s="422"/>
      <c r="D33" s="422"/>
      <c r="E33" s="422"/>
      <c r="F33" s="422"/>
      <c r="G33" s="422"/>
      <c r="H33" s="422"/>
      <c r="I33" s="422"/>
      <c r="J33" s="422"/>
      <c r="K33" s="422"/>
      <c r="L33" s="422"/>
      <c r="M33" s="396"/>
    </row>
    <row r="34" spans="1:13" ht="11.15" customHeight="1" x14ac:dyDescent="0.25">
      <c r="A34" s="553" t="s">
        <v>164</v>
      </c>
      <c r="B34" s="553"/>
      <c r="C34" s="553"/>
      <c r="D34" s="553"/>
      <c r="E34" s="553"/>
      <c r="F34" s="553"/>
      <c r="G34" s="553"/>
      <c r="H34" s="553"/>
      <c r="I34" s="553"/>
      <c r="J34" s="553"/>
      <c r="K34" s="553"/>
      <c r="L34" s="553"/>
      <c r="M34" s="553"/>
    </row>
    <row r="35" spans="1:13" ht="11.15" customHeight="1" x14ac:dyDescent="0.25">
      <c r="A35" s="552" t="s">
        <v>143</v>
      </c>
      <c r="B35" s="552"/>
      <c r="C35" s="552"/>
      <c r="D35" s="552"/>
      <c r="E35" s="552"/>
      <c r="F35" s="552"/>
      <c r="G35" s="552"/>
      <c r="H35" s="552"/>
      <c r="I35" s="552"/>
      <c r="J35" s="552"/>
      <c r="K35" s="552"/>
      <c r="L35" s="552"/>
      <c r="M35" s="423"/>
    </row>
  </sheetData>
  <mergeCells count="6">
    <mergeCell ref="A1:M1"/>
    <mergeCell ref="A2:M2"/>
    <mergeCell ref="A3:M3"/>
    <mergeCell ref="C5:L5"/>
    <mergeCell ref="F6:H6"/>
    <mergeCell ref="J6:L6"/>
  </mergeCells>
  <pageMargins left="0.19685039370078741" right="0.31496062992125984" top="0.78740157480314965" bottom="0.23622047244094491" header="0" footer="0"/>
  <pageSetup scale="86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O29"/>
  <sheetViews>
    <sheetView showGridLines="0" zoomScaleNormal="100" zoomScaleSheetLayoutView="114" workbookViewId="0">
      <selection sqref="A1:O1"/>
    </sheetView>
  </sheetViews>
  <sheetFormatPr defaultColWidth="9.81640625" defaultRowHeight="10.5" x14ac:dyDescent="0.25"/>
  <cols>
    <col min="1" max="1" width="42.7265625" style="64" customWidth="1"/>
    <col min="2" max="2" width="1.7265625" style="64" customWidth="1"/>
    <col min="3" max="3" width="8.7265625" style="64" bestFit="1" customWidth="1"/>
    <col min="4" max="4" width="7.7265625" style="64" customWidth="1"/>
    <col min="5" max="5" width="1.54296875" style="64" customWidth="1"/>
    <col min="6" max="8" width="7.7265625" style="64" customWidth="1"/>
    <col min="9" max="9" width="7.54296875" style="64" customWidth="1"/>
    <col min="10" max="10" width="1.54296875" style="64" customWidth="1"/>
    <col min="11" max="13" width="7.7265625" style="64" customWidth="1"/>
    <col min="14" max="14" width="7.54296875" style="64" customWidth="1"/>
    <col min="15" max="15" width="2.7265625" style="64" customWidth="1"/>
    <col min="16" max="16384" width="9.81640625" style="64"/>
  </cols>
  <sheetData>
    <row r="1" spans="1:15" ht="11.15" customHeight="1" x14ac:dyDescent="0.25">
      <c r="A1" s="556" t="s">
        <v>99</v>
      </c>
      <c r="B1" s="556"/>
      <c r="C1" s="556"/>
      <c r="D1" s="556"/>
      <c r="E1" s="556"/>
      <c r="F1" s="556"/>
      <c r="G1" s="556"/>
      <c r="H1" s="556"/>
      <c r="I1" s="556"/>
      <c r="J1" s="556"/>
      <c r="K1" s="556"/>
      <c r="L1" s="556"/>
      <c r="M1" s="556"/>
      <c r="N1" s="556"/>
      <c r="O1" s="556"/>
    </row>
    <row r="2" spans="1:15" ht="11.15" customHeight="1" x14ac:dyDescent="0.25">
      <c r="A2" s="557" t="s">
        <v>100</v>
      </c>
      <c r="B2" s="557"/>
      <c r="C2" s="557"/>
      <c r="D2" s="557"/>
      <c r="E2" s="557"/>
      <c r="F2" s="557"/>
      <c r="G2" s="557"/>
      <c r="H2" s="557"/>
      <c r="I2" s="557"/>
      <c r="J2" s="557"/>
      <c r="K2" s="557"/>
      <c r="L2" s="557"/>
      <c r="M2" s="557"/>
      <c r="N2" s="557"/>
      <c r="O2" s="557"/>
    </row>
    <row r="3" spans="1:15" ht="11.15" customHeight="1" x14ac:dyDescent="0.25">
      <c r="A3" s="558" t="s">
        <v>2</v>
      </c>
      <c r="B3" s="558"/>
      <c r="C3" s="558"/>
      <c r="D3" s="558"/>
      <c r="E3" s="558"/>
      <c r="F3" s="558"/>
      <c r="G3" s="558"/>
      <c r="H3" s="558"/>
      <c r="I3" s="558"/>
      <c r="J3" s="558"/>
      <c r="K3" s="558"/>
      <c r="L3" s="558"/>
      <c r="M3" s="558"/>
      <c r="N3" s="558"/>
      <c r="O3" s="558"/>
    </row>
    <row r="4" spans="1:15" ht="11.15" customHeight="1" x14ac:dyDescent="0.25">
      <c r="A4" s="221"/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</row>
    <row r="5" spans="1:15" ht="15" customHeight="1" x14ac:dyDescent="0.25">
      <c r="A5" s="222"/>
      <c r="B5" s="222"/>
      <c r="C5" s="559" t="s">
        <v>176</v>
      </c>
      <c r="D5" s="559"/>
      <c r="E5" s="559"/>
      <c r="F5" s="559"/>
      <c r="G5" s="559"/>
      <c r="H5" s="559"/>
      <c r="I5" s="559"/>
      <c r="J5" s="559"/>
      <c r="K5" s="559"/>
      <c r="L5" s="559"/>
      <c r="M5" s="559"/>
      <c r="N5" s="559"/>
      <c r="O5" s="223"/>
    </row>
    <row r="6" spans="1:15" s="226" customFormat="1" ht="15" customHeight="1" x14ac:dyDescent="0.25">
      <c r="A6" s="224"/>
      <c r="B6" s="224"/>
      <c r="E6" s="75"/>
      <c r="F6" s="561" t="s">
        <v>168</v>
      </c>
      <c r="G6" s="561"/>
      <c r="H6" s="561"/>
      <c r="I6" s="561"/>
      <c r="J6" s="75"/>
      <c r="K6" s="561" t="s">
        <v>205</v>
      </c>
      <c r="L6" s="561"/>
      <c r="M6" s="561"/>
      <c r="N6" s="561"/>
      <c r="O6" s="225"/>
    </row>
    <row r="7" spans="1:15" ht="15" customHeight="1" x14ac:dyDescent="0.25">
      <c r="A7" s="227"/>
      <c r="B7" s="228"/>
      <c r="C7" s="75">
        <v>2019</v>
      </c>
      <c r="D7" s="75" t="s">
        <v>41</v>
      </c>
      <c r="E7" s="75"/>
      <c r="F7" s="483">
        <v>2018</v>
      </c>
      <c r="G7" s="75" t="s">
        <v>41</v>
      </c>
      <c r="H7" s="75" t="s">
        <v>4</v>
      </c>
      <c r="I7" s="225" t="s">
        <v>170</v>
      </c>
      <c r="J7" s="75"/>
      <c r="K7" s="483">
        <v>2018</v>
      </c>
      <c r="L7" s="75" t="s">
        <v>41</v>
      </c>
      <c r="M7" s="75" t="s">
        <v>4</v>
      </c>
      <c r="N7" s="225" t="s">
        <v>170</v>
      </c>
      <c r="O7" s="229"/>
    </row>
    <row r="8" spans="1:15" ht="13" customHeight="1" x14ac:dyDescent="0.25">
      <c r="A8" s="77" t="s">
        <v>42</v>
      </c>
      <c r="B8" s="230"/>
      <c r="C8" s="79">
        <v>47978</v>
      </c>
      <c r="D8" s="80">
        <v>100</v>
      </c>
      <c r="E8" s="95"/>
      <c r="F8" s="79">
        <v>44569.248</v>
      </c>
      <c r="G8" s="80">
        <v>100</v>
      </c>
      <c r="H8" s="80">
        <v>7.6482151998615633</v>
      </c>
      <c r="I8" s="80">
        <v>5.1035548098096628</v>
      </c>
      <c r="J8" s="95"/>
      <c r="K8" s="79">
        <v>44569.248</v>
      </c>
      <c r="L8" s="80">
        <v>100</v>
      </c>
      <c r="M8" s="80">
        <v>7.6482151998615633</v>
      </c>
      <c r="N8" s="80">
        <v>5.1035548098096628</v>
      </c>
      <c r="O8" s="231">
        <v>1.1561038109710653</v>
      </c>
    </row>
    <row r="9" spans="1:15" ht="13" customHeight="1" x14ac:dyDescent="0.25">
      <c r="A9" s="83" t="s">
        <v>43</v>
      </c>
      <c r="B9" s="230"/>
      <c r="C9" s="27">
        <v>25876</v>
      </c>
      <c r="D9" s="84">
        <v>53.9</v>
      </c>
      <c r="E9" s="112"/>
      <c r="F9" s="27">
        <v>23710.030217708456</v>
      </c>
      <c r="G9" s="84">
        <v>53.2</v>
      </c>
      <c r="H9" s="84">
        <v>9.1352468234048523</v>
      </c>
      <c r="I9" s="84"/>
      <c r="J9" s="112"/>
      <c r="K9" s="27">
        <v>23711.96</v>
      </c>
      <c r="L9" s="84">
        <v>53.2</v>
      </c>
      <c r="M9" s="84">
        <v>9.1263649230177499</v>
      </c>
      <c r="N9" s="84"/>
      <c r="O9" s="232"/>
    </row>
    <row r="10" spans="1:15" ht="13" customHeight="1" x14ac:dyDescent="0.25">
      <c r="A10" s="85" t="s">
        <v>44</v>
      </c>
      <c r="B10" s="230"/>
      <c r="C10" s="233">
        <v>22102</v>
      </c>
      <c r="D10" s="89">
        <v>46.1</v>
      </c>
      <c r="E10" s="89"/>
      <c r="F10" s="233">
        <v>20859.217782291544</v>
      </c>
      <c r="G10" s="89">
        <v>46.8</v>
      </c>
      <c r="H10" s="89">
        <v>5.9579521661810242</v>
      </c>
      <c r="I10" s="89"/>
      <c r="J10" s="89"/>
      <c r="K10" s="233">
        <v>20857.288</v>
      </c>
      <c r="L10" s="89">
        <v>46.8</v>
      </c>
      <c r="M10" s="89">
        <v>5.9677557312340923</v>
      </c>
      <c r="N10" s="89"/>
      <c r="O10" s="232"/>
    </row>
    <row r="11" spans="1:15" ht="13" customHeight="1" x14ac:dyDescent="0.25">
      <c r="A11" s="234" t="s">
        <v>45</v>
      </c>
      <c r="B11" s="228"/>
      <c r="C11" s="92">
        <v>2172</v>
      </c>
      <c r="D11" s="93">
        <v>4.5</v>
      </c>
      <c r="E11" s="95"/>
      <c r="F11" s="92">
        <v>2054.2535145062661</v>
      </c>
      <c r="G11" s="93">
        <v>4.5999999999999996</v>
      </c>
      <c r="H11" s="93">
        <v>5.731838094093944</v>
      </c>
      <c r="I11" s="93"/>
      <c r="J11" s="95"/>
      <c r="K11" s="92">
        <v>2056.8020000000001</v>
      </c>
      <c r="L11" s="93">
        <v>4.5999999999999996</v>
      </c>
      <c r="M11" s="93">
        <v>5.6008308043263177</v>
      </c>
      <c r="N11" s="93"/>
      <c r="O11" s="232"/>
    </row>
    <row r="12" spans="1:15" ht="13" customHeight="1" x14ac:dyDescent="0.25">
      <c r="A12" s="235" t="s">
        <v>46</v>
      </c>
      <c r="B12" s="228"/>
      <c r="C12" s="26">
        <v>12864</v>
      </c>
      <c r="D12" s="95">
        <v>26.900000000000002</v>
      </c>
      <c r="E12" s="95"/>
      <c r="F12" s="26">
        <v>12301.603723761726</v>
      </c>
      <c r="G12" s="95">
        <v>27.599999999999998</v>
      </c>
      <c r="H12" s="80">
        <v>4.5717313682601679</v>
      </c>
      <c r="I12" s="80"/>
      <c r="J12" s="95"/>
      <c r="K12" s="26">
        <v>12311.637000000001</v>
      </c>
      <c r="L12" s="80">
        <v>27.599999999999998</v>
      </c>
      <c r="M12" s="80">
        <v>4.4865114200491663</v>
      </c>
      <c r="N12" s="80"/>
      <c r="O12" s="236"/>
    </row>
    <row r="13" spans="1:15" ht="13" customHeight="1" x14ac:dyDescent="0.25">
      <c r="A13" s="83" t="s">
        <v>73</v>
      </c>
      <c r="C13" s="27">
        <v>728</v>
      </c>
      <c r="D13" s="84">
        <v>1.5</v>
      </c>
      <c r="E13" s="112"/>
      <c r="F13" s="27">
        <v>536.84199999999998</v>
      </c>
      <c r="G13" s="84">
        <v>1.2</v>
      </c>
      <c r="H13" s="84">
        <v>35.60786972703329</v>
      </c>
      <c r="I13" s="84"/>
      <c r="J13" s="112"/>
      <c r="K13" s="27">
        <v>536.84199999999998</v>
      </c>
      <c r="L13" s="84">
        <v>1.2</v>
      </c>
      <c r="M13" s="84">
        <v>35.60786972703329</v>
      </c>
      <c r="N13" s="84"/>
      <c r="O13" s="236"/>
    </row>
    <row r="14" spans="1:15" s="100" customFormat="1" ht="13" customHeight="1" x14ac:dyDescent="0.25">
      <c r="A14" s="98" t="s">
        <v>102</v>
      </c>
      <c r="B14" s="240"/>
      <c r="C14" s="86">
        <v>6338</v>
      </c>
      <c r="D14" s="87">
        <v>13.2</v>
      </c>
      <c r="E14" s="89"/>
      <c r="F14" s="86">
        <v>5966.5185440235537</v>
      </c>
      <c r="G14" s="87">
        <v>13.4</v>
      </c>
      <c r="H14" s="87">
        <v>6.2261007526499101</v>
      </c>
      <c r="I14" s="87">
        <v>4.6682576098827644</v>
      </c>
      <c r="J14" s="89"/>
      <c r="K14" s="86">
        <v>5952.0070000000005</v>
      </c>
      <c r="L14" s="87">
        <v>13.4</v>
      </c>
      <c r="M14" s="87">
        <v>6.4850898192827966</v>
      </c>
      <c r="N14" s="87">
        <v>4.9234485107292114</v>
      </c>
      <c r="O14" s="231">
        <v>7.4128620520373056</v>
      </c>
    </row>
    <row r="15" spans="1:15" ht="13" customHeight="1" x14ac:dyDescent="0.25">
      <c r="A15" s="241" t="s">
        <v>63</v>
      </c>
      <c r="C15" s="92">
        <v>2214</v>
      </c>
      <c r="D15" s="93">
        <v>4.5999999999999996</v>
      </c>
      <c r="E15" s="95"/>
      <c r="F15" s="92">
        <v>2216.6418766073662</v>
      </c>
      <c r="G15" s="93">
        <v>5</v>
      </c>
      <c r="H15" s="93">
        <v>-0.11918373622940015</v>
      </c>
      <c r="I15" s="93"/>
      <c r="J15" s="95"/>
      <c r="K15" s="92">
        <v>2065.7090000000003</v>
      </c>
      <c r="L15" s="93">
        <v>4.5999999999999996</v>
      </c>
      <c r="M15" s="93">
        <v>7.1786974835274409</v>
      </c>
      <c r="N15" s="93"/>
      <c r="O15" s="236"/>
    </row>
    <row r="16" spans="1:15" ht="13" customHeight="1" x14ac:dyDescent="0.25">
      <c r="A16" s="123" t="s">
        <v>64</v>
      </c>
      <c r="B16" s="230"/>
      <c r="C16" s="109">
        <v>627</v>
      </c>
      <c r="D16" s="110">
        <v>1.3000000000000025</v>
      </c>
      <c r="E16" s="112"/>
      <c r="F16" s="109">
        <v>709.26799999999992</v>
      </c>
      <c r="G16" s="110">
        <v>1.5999999999999996</v>
      </c>
      <c r="H16" s="110">
        <v>-11.599000659835202</v>
      </c>
      <c r="I16" s="110"/>
      <c r="J16" s="112"/>
      <c r="K16" s="109">
        <v>708.46899999999994</v>
      </c>
      <c r="L16" s="110">
        <v>1.6000000000000014</v>
      </c>
      <c r="M16" s="110">
        <v>-11.49930342753176</v>
      </c>
      <c r="N16" s="110"/>
      <c r="O16" s="236"/>
    </row>
    <row r="17" spans="1:15" ht="13" customHeight="1" x14ac:dyDescent="0.25">
      <c r="A17" s="96" t="s">
        <v>103</v>
      </c>
      <c r="B17" s="230"/>
      <c r="C17" s="92">
        <v>9180</v>
      </c>
      <c r="D17" s="93">
        <v>19.100000000000001</v>
      </c>
      <c r="E17" s="95"/>
      <c r="F17" s="92">
        <v>8892.4284206309185</v>
      </c>
      <c r="G17" s="93">
        <v>20</v>
      </c>
      <c r="H17" s="93">
        <v>3.2338925405561936</v>
      </c>
      <c r="I17" s="93">
        <v>0.99352589855103979</v>
      </c>
      <c r="J17" s="95"/>
      <c r="K17" s="92">
        <v>8726.1849999999995</v>
      </c>
      <c r="L17" s="93">
        <v>19.600000000000001</v>
      </c>
      <c r="M17" s="93">
        <v>5.2006117220755765</v>
      </c>
      <c r="N17" s="93">
        <v>2.9175636317589015</v>
      </c>
      <c r="O17" s="231">
        <v>7.8677110530896321</v>
      </c>
    </row>
    <row r="18" spans="1:15" s="100" customFormat="1" ht="13" customHeight="1" thickBot="1" x14ac:dyDescent="0.3">
      <c r="A18" s="143" t="s">
        <v>66</v>
      </c>
      <c r="B18" s="551"/>
      <c r="C18" s="145">
        <v>2407</v>
      </c>
      <c r="D18" s="244"/>
      <c r="E18" s="318"/>
      <c r="F18" s="145">
        <v>2403.9893648045963</v>
      </c>
      <c r="G18" s="244"/>
      <c r="H18" s="244">
        <v>0.12523496316083627</v>
      </c>
      <c r="I18" s="244"/>
      <c r="J18" s="318"/>
      <c r="K18" s="145">
        <v>2403.9893648045963</v>
      </c>
      <c r="L18" s="244"/>
      <c r="M18" s="244">
        <v>0.12523496316083627</v>
      </c>
      <c r="N18" s="244"/>
      <c r="O18" s="231"/>
    </row>
    <row r="19" spans="1:15" ht="11.15" customHeight="1" x14ac:dyDescent="0.25">
      <c r="A19" s="45"/>
      <c r="C19" s="451"/>
      <c r="D19" s="80"/>
      <c r="E19" s="80"/>
      <c r="F19" s="80"/>
      <c r="G19" s="80"/>
      <c r="H19" s="80"/>
      <c r="I19" s="80"/>
      <c r="J19" s="80"/>
      <c r="K19" s="451"/>
      <c r="L19" s="80"/>
      <c r="M19" s="80"/>
      <c r="N19" s="80"/>
      <c r="O19" s="246"/>
    </row>
    <row r="20" spans="1:15" ht="15" customHeight="1" x14ac:dyDescent="0.25">
      <c r="A20" s="248" t="s">
        <v>104</v>
      </c>
      <c r="B20" s="249"/>
      <c r="C20" s="79"/>
      <c r="D20" s="80"/>
      <c r="E20" s="80"/>
      <c r="F20" s="80"/>
      <c r="G20" s="80"/>
      <c r="H20" s="80"/>
      <c r="I20" s="80"/>
      <c r="J20" s="80"/>
      <c r="K20" s="79"/>
      <c r="L20" s="80"/>
      <c r="M20" s="80"/>
      <c r="N20" s="80"/>
      <c r="O20" s="250"/>
    </row>
    <row r="21" spans="1:15" ht="13" customHeight="1" x14ac:dyDescent="0.25">
      <c r="A21" s="252" t="s">
        <v>105</v>
      </c>
      <c r="B21" s="230"/>
      <c r="C21" s="253"/>
      <c r="D21" s="253"/>
      <c r="E21" s="253"/>
      <c r="F21" s="253"/>
      <c r="G21" s="253"/>
      <c r="H21" s="253"/>
      <c r="I21" s="80"/>
      <c r="J21" s="80"/>
      <c r="K21" s="79"/>
      <c r="L21" s="80"/>
      <c r="M21" s="80"/>
      <c r="N21" s="80"/>
      <c r="O21" s="250"/>
    </row>
    <row r="22" spans="1:15" ht="13" customHeight="1" x14ac:dyDescent="0.25">
      <c r="A22" s="151" t="s">
        <v>106</v>
      </c>
      <c r="B22" s="100"/>
      <c r="C22" s="254">
        <v>554.70797655849606</v>
      </c>
      <c r="D22" s="95">
        <v>65.97</v>
      </c>
      <c r="E22" s="95"/>
      <c r="F22" s="254">
        <v>552.203730794536</v>
      </c>
      <c r="G22" s="95">
        <v>67.099999999999994</v>
      </c>
      <c r="H22" s="95">
        <v>0.45350033408082524</v>
      </c>
      <c r="N22" s="95"/>
      <c r="O22" s="95"/>
    </row>
    <row r="23" spans="1:15" ht="13" customHeight="1" x14ac:dyDescent="0.25">
      <c r="A23" s="255" t="s">
        <v>107</v>
      </c>
      <c r="B23" s="256"/>
      <c r="C23" s="257">
        <v>103.09652006056655</v>
      </c>
      <c r="D23" s="93">
        <v>12.26</v>
      </c>
      <c r="E23" s="93"/>
      <c r="F23" s="257">
        <v>99.901209153600007</v>
      </c>
      <c r="G23" s="93">
        <v>12.14</v>
      </c>
      <c r="H23" s="93">
        <v>3.1984707032461257</v>
      </c>
      <c r="N23" s="95"/>
      <c r="O23" s="95"/>
    </row>
    <row r="24" spans="1:15" ht="13" customHeight="1" x14ac:dyDescent="0.25">
      <c r="A24" s="258" t="s">
        <v>108</v>
      </c>
      <c r="B24" s="256"/>
      <c r="C24" s="254">
        <v>183.07966228500001</v>
      </c>
      <c r="D24" s="95">
        <v>21.77</v>
      </c>
      <c r="E24" s="95"/>
      <c r="F24" s="254">
        <v>170.8</v>
      </c>
      <c r="G24" s="95">
        <v>20.76</v>
      </c>
      <c r="H24" s="95">
        <v>7.2894978249414484</v>
      </c>
      <c r="N24" s="95"/>
      <c r="O24" s="95"/>
    </row>
    <row r="25" spans="1:15" ht="13" customHeight="1" thickBot="1" x14ac:dyDescent="0.3">
      <c r="A25" s="450" t="s">
        <v>109</v>
      </c>
      <c r="B25" s="259"/>
      <c r="C25" s="345">
        <v>840.88415890406259</v>
      </c>
      <c r="D25" s="126">
        <v>100</v>
      </c>
      <c r="E25" s="126"/>
      <c r="F25" s="345">
        <v>822.90493994813596</v>
      </c>
      <c r="G25" s="126">
        <v>100</v>
      </c>
      <c r="H25" s="126">
        <v>2.1848476152129814</v>
      </c>
      <c r="N25" s="95"/>
      <c r="O25" s="95"/>
    </row>
    <row r="26" spans="1:15" ht="8.25" customHeight="1" x14ac:dyDescent="0.25">
      <c r="A26" s="100"/>
      <c r="B26" s="260"/>
      <c r="C26" s="254"/>
      <c r="D26" s="261"/>
      <c r="E26" s="261"/>
      <c r="F26" s="261"/>
      <c r="G26" s="261"/>
      <c r="H26" s="261"/>
      <c r="I26" s="261"/>
      <c r="J26" s="261"/>
      <c r="K26" s="254"/>
      <c r="L26" s="261"/>
      <c r="M26" s="95"/>
      <c r="N26" s="95"/>
      <c r="O26" s="95"/>
    </row>
    <row r="27" spans="1:15" ht="10.5" customHeight="1" x14ac:dyDescent="0.25">
      <c r="A27" s="560" t="s">
        <v>164</v>
      </c>
      <c r="B27" s="560"/>
      <c r="C27" s="560"/>
      <c r="D27" s="560"/>
      <c r="E27" s="560"/>
      <c r="F27" s="560"/>
      <c r="G27" s="560"/>
      <c r="H27" s="560"/>
      <c r="I27" s="560"/>
      <c r="J27" s="560"/>
      <c r="K27" s="560"/>
      <c r="L27" s="560"/>
      <c r="M27" s="560"/>
      <c r="N27" s="560"/>
      <c r="O27" s="560"/>
    </row>
    <row r="28" spans="1:15" ht="10.5" customHeight="1" x14ac:dyDescent="0.25">
      <c r="A28" s="560" t="s">
        <v>206</v>
      </c>
      <c r="B28" s="560"/>
      <c r="C28" s="560"/>
      <c r="D28" s="560"/>
      <c r="E28" s="560"/>
      <c r="F28" s="560"/>
      <c r="G28" s="560"/>
      <c r="H28" s="560"/>
      <c r="I28" s="560"/>
      <c r="J28" s="560"/>
      <c r="K28" s="560"/>
      <c r="L28" s="560"/>
      <c r="M28" s="560"/>
      <c r="N28" s="560"/>
      <c r="O28" s="560"/>
    </row>
    <row r="29" spans="1:15" ht="11.15" customHeight="1" x14ac:dyDescent="0.25">
      <c r="A29" s="560" t="s">
        <v>171</v>
      </c>
      <c r="B29" s="560"/>
      <c r="C29" s="560"/>
      <c r="D29" s="560"/>
      <c r="E29" s="560"/>
      <c r="F29" s="560"/>
      <c r="G29" s="560"/>
      <c r="H29" s="560"/>
      <c r="I29" s="560"/>
      <c r="J29" s="560"/>
      <c r="K29" s="560"/>
      <c r="L29" s="560"/>
      <c r="M29" s="560"/>
      <c r="N29" s="560"/>
      <c r="O29" s="560"/>
    </row>
  </sheetData>
  <mergeCells count="9">
    <mergeCell ref="A29:O29"/>
    <mergeCell ref="A1:O1"/>
    <mergeCell ref="A2:O2"/>
    <mergeCell ref="A3:O3"/>
    <mergeCell ref="C5:N5"/>
    <mergeCell ref="A27:O27"/>
    <mergeCell ref="K6:N6"/>
    <mergeCell ref="F6:I6"/>
    <mergeCell ref="A28:O28"/>
  </mergeCells>
  <pageMargins left="0.19685039370078741" right="0.31496062992125984" top="0.78740157480314965" bottom="0.23622047244094491" header="0" footer="0"/>
  <pageSetup scale="76" orientation="portrait" r:id="rId1"/>
  <headerFooter alignWithMargins="0"/>
  <customProperties>
    <customPr name="SheetOptions" r:id="rId2"/>
  </customProperties>
  <drawing r:id="rId3"/>
  <legacyDrawing r:id="rId4"/>
  <oleObjects>
    <mc:AlternateContent xmlns:mc="http://schemas.openxmlformats.org/markup-compatibility/2006">
      <mc:Choice Requires="x14">
        <oleObject progId="Word.Picture.8" shapeId="5122" r:id="rId5">
          <objectPr defaultSize="0" autoPict="0" r:id="rId6">
            <anchor moveWithCells="1" sizeWithCells="1">
              <from>
                <xdr:col>4</xdr:col>
                <xdr:colOff>0</xdr:colOff>
                <xdr:row>28</xdr:row>
                <xdr:rowOff>0</xdr:rowOff>
              </from>
              <to>
                <xdr:col>4</xdr:col>
                <xdr:colOff>0</xdr:colOff>
                <xdr:row>28</xdr:row>
                <xdr:rowOff>50800</xdr:rowOff>
              </to>
            </anchor>
          </objectPr>
        </oleObject>
      </mc:Choice>
      <mc:Fallback>
        <oleObject progId="Word.Picture.8" shapeId="5122" r:id="rId5"/>
      </mc:Fallback>
    </mc:AlternateContent>
  </oleObject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O29"/>
  <sheetViews>
    <sheetView showGridLines="0" zoomScaleNormal="100" zoomScaleSheetLayoutView="114" workbookViewId="0">
      <selection sqref="A1:O1"/>
    </sheetView>
  </sheetViews>
  <sheetFormatPr defaultColWidth="9.81640625" defaultRowHeight="10.5" x14ac:dyDescent="0.25"/>
  <cols>
    <col min="1" max="1" width="42.7265625" style="64" customWidth="1"/>
    <col min="2" max="2" width="1.7265625" style="64" customWidth="1"/>
    <col min="3" max="3" width="8.7265625" style="64" bestFit="1" customWidth="1"/>
    <col min="4" max="4" width="7.7265625" style="64" customWidth="1"/>
    <col min="5" max="5" width="1.54296875" style="64" customWidth="1"/>
    <col min="6" max="8" width="7.7265625" style="64" customWidth="1"/>
    <col min="9" max="9" width="7.54296875" style="64" customWidth="1"/>
    <col min="10" max="10" width="1.54296875" style="64" customWidth="1"/>
    <col min="11" max="13" width="7.7265625" style="64" customWidth="1"/>
    <col min="14" max="14" width="7.54296875" style="64" customWidth="1"/>
    <col min="15" max="15" width="2.7265625" style="64" customWidth="1"/>
    <col min="16" max="16384" width="9.81640625" style="100"/>
  </cols>
  <sheetData>
    <row r="1" spans="1:15" ht="11.15" customHeight="1" x14ac:dyDescent="0.25">
      <c r="A1" s="556" t="s">
        <v>99</v>
      </c>
      <c r="B1" s="556"/>
      <c r="C1" s="556"/>
      <c r="D1" s="556"/>
      <c r="E1" s="556"/>
      <c r="F1" s="556"/>
      <c r="G1" s="556"/>
      <c r="H1" s="556"/>
      <c r="I1" s="556"/>
      <c r="J1" s="556"/>
      <c r="K1" s="556"/>
      <c r="L1" s="556"/>
      <c r="M1" s="556"/>
      <c r="N1" s="556"/>
      <c r="O1" s="556"/>
    </row>
    <row r="2" spans="1:15" ht="11.15" customHeight="1" x14ac:dyDescent="0.25">
      <c r="A2" s="557" t="s">
        <v>100</v>
      </c>
      <c r="B2" s="557"/>
      <c r="C2" s="557"/>
      <c r="D2" s="557"/>
      <c r="E2" s="557"/>
      <c r="F2" s="557"/>
      <c r="G2" s="557"/>
      <c r="H2" s="557"/>
      <c r="I2" s="557"/>
      <c r="J2" s="557"/>
      <c r="K2" s="557"/>
      <c r="L2" s="557"/>
      <c r="M2" s="557"/>
      <c r="N2" s="557"/>
      <c r="O2" s="557"/>
    </row>
    <row r="3" spans="1:15" ht="11.15" customHeight="1" x14ac:dyDescent="0.25">
      <c r="A3" s="558" t="s">
        <v>2</v>
      </c>
      <c r="B3" s="558"/>
      <c r="C3" s="558"/>
      <c r="D3" s="558"/>
      <c r="E3" s="558"/>
      <c r="F3" s="558"/>
      <c r="G3" s="558"/>
      <c r="H3" s="558"/>
      <c r="I3" s="558"/>
      <c r="J3" s="558"/>
      <c r="K3" s="558"/>
      <c r="L3" s="558"/>
      <c r="M3" s="558"/>
      <c r="N3" s="558"/>
      <c r="O3" s="558"/>
    </row>
    <row r="4" spans="1:15" ht="11.15" customHeight="1" x14ac:dyDescent="0.25">
      <c r="A4" s="221"/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</row>
    <row r="5" spans="1:15" ht="15" customHeight="1" x14ac:dyDescent="0.25">
      <c r="A5" s="222"/>
      <c r="B5" s="222"/>
      <c r="C5" s="559" t="s">
        <v>177</v>
      </c>
      <c r="D5" s="559"/>
      <c r="E5" s="559"/>
      <c r="F5" s="559"/>
      <c r="G5" s="559"/>
      <c r="H5" s="559"/>
      <c r="I5" s="559"/>
      <c r="J5" s="559"/>
      <c r="K5" s="559"/>
      <c r="L5" s="559"/>
      <c r="M5" s="559"/>
      <c r="N5" s="559"/>
      <c r="O5" s="223"/>
    </row>
    <row r="6" spans="1:15" s="554" customFormat="1" ht="15" customHeight="1" x14ac:dyDescent="0.25">
      <c r="A6" s="224"/>
      <c r="B6" s="224"/>
      <c r="C6" s="226"/>
      <c r="D6" s="226"/>
      <c r="E6" s="75"/>
      <c r="F6" s="561" t="s">
        <v>168</v>
      </c>
      <c r="G6" s="561"/>
      <c r="H6" s="561"/>
      <c r="I6" s="561"/>
      <c r="J6" s="75"/>
      <c r="K6" s="561" t="s">
        <v>205</v>
      </c>
      <c r="L6" s="561"/>
      <c r="M6" s="561"/>
      <c r="N6" s="561"/>
      <c r="O6" s="225"/>
    </row>
    <row r="7" spans="1:15" ht="15" customHeight="1" x14ac:dyDescent="0.25">
      <c r="A7" s="227"/>
      <c r="B7" s="228"/>
      <c r="C7" s="75">
        <v>2019</v>
      </c>
      <c r="D7" s="75" t="s">
        <v>41</v>
      </c>
      <c r="E7" s="75"/>
      <c r="F7" s="483">
        <v>2018</v>
      </c>
      <c r="G7" s="75" t="s">
        <v>41</v>
      </c>
      <c r="H7" s="75" t="s">
        <v>4</v>
      </c>
      <c r="I7" s="225" t="s">
        <v>170</v>
      </c>
      <c r="J7" s="75"/>
      <c r="K7" s="483">
        <v>2018</v>
      </c>
      <c r="L7" s="75" t="s">
        <v>41</v>
      </c>
      <c r="M7" s="75" t="s">
        <v>4</v>
      </c>
      <c r="N7" s="225" t="s">
        <v>170</v>
      </c>
      <c r="O7" s="229"/>
    </row>
    <row r="8" spans="1:15" ht="13" customHeight="1" x14ac:dyDescent="0.25">
      <c r="A8" s="77" t="s">
        <v>42</v>
      </c>
      <c r="B8" s="230"/>
      <c r="C8" s="79">
        <v>94444</v>
      </c>
      <c r="D8" s="80">
        <v>100</v>
      </c>
      <c r="E8" s="95"/>
      <c r="F8" s="79">
        <v>88691.701000000001</v>
      </c>
      <c r="G8" s="80">
        <v>100</v>
      </c>
      <c r="H8" s="80">
        <v>6.4857240701697627</v>
      </c>
      <c r="I8" s="80">
        <v>3.0796590540077773</v>
      </c>
      <c r="J8" s="95"/>
      <c r="K8" s="79">
        <v>88691.701000000001</v>
      </c>
      <c r="L8" s="80">
        <v>100</v>
      </c>
      <c r="M8" s="80">
        <v>6.4857240701697627</v>
      </c>
      <c r="N8" s="80">
        <v>3.0796590540077773</v>
      </c>
      <c r="O8" s="231">
        <v>1.1561038109710653</v>
      </c>
    </row>
    <row r="9" spans="1:15" ht="13" customHeight="1" x14ac:dyDescent="0.25">
      <c r="A9" s="83" t="s">
        <v>43</v>
      </c>
      <c r="B9" s="230"/>
      <c r="C9" s="27">
        <v>51349</v>
      </c>
      <c r="D9" s="84">
        <v>54.4</v>
      </c>
      <c r="E9" s="112"/>
      <c r="F9" s="27">
        <v>47614.675602108102</v>
      </c>
      <c r="G9" s="84">
        <v>53.7</v>
      </c>
      <c r="H9" s="84">
        <v>7.8428013016360154</v>
      </c>
      <c r="I9" s="84"/>
      <c r="J9" s="112"/>
      <c r="K9" s="27">
        <v>47618.745999999999</v>
      </c>
      <c r="L9" s="84">
        <v>53.7</v>
      </c>
      <c r="M9" s="84">
        <v>7.8335830179148358</v>
      </c>
      <c r="N9" s="84"/>
      <c r="O9" s="232"/>
    </row>
    <row r="10" spans="1:15" ht="13" customHeight="1" x14ac:dyDescent="0.25">
      <c r="A10" s="85" t="s">
        <v>44</v>
      </c>
      <c r="B10" s="230"/>
      <c r="C10" s="233">
        <v>43095</v>
      </c>
      <c r="D10" s="89">
        <v>45.6</v>
      </c>
      <c r="E10" s="89"/>
      <c r="F10" s="233">
        <v>41077.025397891899</v>
      </c>
      <c r="G10" s="89">
        <v>46.3</v>
      </c>
      <c r="H10" s="89">
        <v>4.912660015083925</v>
      </c>
      <c r="I10" s="89"/>
      <c r="J10" s="89"/>
      <c r="K10" s="233">
        <v>41072.955000000002</v>
      </c>
      <c r="L10" s="89">
        <v>46.3</v>
      </c>
      <c r="M10" s="89">
        <v>4.9230570335151214</v>
      </c>
      <c r="N10" s="89"/>
      <c r="O10" s="232"/>
    </row>
    <row r="11" spans="1:15" ht="13" customHeight="1" x14ac:dyDescent="0.25">
      <c r="A11" s="234" t="s">
        <v>45</v>
      </c>
      <c r="B11" s="228"/>
      <c r="C11" s="92">
        <v>4385</v>
      </c>
      <c r="D11" s="93">
        <v>4.5999999999999996</v>
      </c>
      <c r="E11" s="95"/>
      <c r="F11" s="92">
        <v>4272.591208938682</v>
      </c>
      <c r="G11" s="93">
        <v>4.8</v>
      </c>
      <c r="H11" s="93">
        <v>2.6309278272666825</v>
      </c>
      <c r="I11" s="93"/>
      <c r="J11" s="95"/>
      <c r="K11" s="92">
        <v>3955.5590000000002</v>
      </c>
      <c r="L11" s="93">
        <v>4.5</v>
      </c>
      <c r="M11" s="93">
        <v>10.856645040561897</v>
      </c>
      <c r="N11" s="93"/>
      <c r="O11" s="232"/>
    </row>
    <row r="12" spans="1:15" ht="13" customHeight="1" x14ac:dyDescent="0.25">
      <c r="A12" s="235" t="s">
        <v>46</v>
      </c>
      <c r="B12" s="228"/>
      <c r="C12" s="26">
        <v>25577</v>
      </c>
      <c r="D12" s="95">
        <v>27.099999999999998</v>
      </c>
      <c r="E12" s="95"/>
      <c r="F12" s="26">
        <v>24441.616001489616</v>
      </c>
      <c r="G12" s="95">
        <v>27.6</v>
      </c>
      <c r="H12" s="80">
        <v>4.6452902232045012</v>
      </c>
      <c r="I12" s="80"/>
      <c r="J12" s="95"/>
      <c r="K12" s="26">
        <v>24783.743999999999</v>
      </c>
      <c r="L12" s="80">
        <v>27.9</v>
      </c>
      <c r="M12" s="80">
        <v>3.2007109176079407</v>
      </c>
      <c r="N12" s="80"/>
      <c r="O12" s="236"/>
    </row>
    <row r="13" spans="1:15" ht="13" customHeight="1" x14ac:dyDescent="0.25">
      <c r="A13" s="83" t="s">
        <v>73</v>
      </c>
      <c r="C13" s="27">
        <v>1063</v>
      </c>
      <c r="D13" s="84">
        <v>1.1000000000000001</v>
      </c>
      <c r="E13" s="112"/>
      <c r="F13" s="27">
        <v>616.49599999999998</v>
      </c>
      <c r="G13" s="84">
        <v>0.7</v>
      </c>
      <c r="H13" s="84">
        <v>72.426098466170103</v>
      </c>
      <c r="I13" s="84"/>
      <c r="J13" s="112"/>
      <c r="K13" s="27">
        <v>615.89499999999998</v>
      </c>
      <c r="L13" s="84">
        <v>0.7</v>
      </c>
      <c r="M13" s="84">
        <v>72.594354557189149</v>
      </c>
      <c r="N13" s="84"/>
      <c r="O13" s="236"/>
    </row>
    <row r="14" spans="1:15" ht="13" customHeight="1" x14ac:dyDescent="0.25">
      <c r="A14" s="98" t="s">
        <v>102</v>
      </c>
      <c r="B14" s="240"/>
      <c r="C14" s="86">
        <v>12070</v>
      </c>
      <c r="D14" s="87">
        <v>12.8</v>
      </c>
      <c r="E14" s="89"/>
      <c r="F14" s="86">
        <v>11745.922187463602</v>
      </c>
      <c r="G14" s="87">
        <v>13.2</v>
      </c>
      <c r="H14" s="87">
        <v>2.7590665710546469</v>
      </c>
      <c r="I14" s="87">
        <v>0.66335202373091207</v>
      </c>
      <c r="J14" s="89"/>
      <c r="K14" s="86">
        <v>11717.757000000001</v>
      </c>
      <c r="L14" s="87">
        <v>13.2</v>
      </c>
      <c r="M14" s="87">
        <v>3.006061654973724</v>
      </c>
      <c r="N14" s="87">
        <v>0.90530977899607734</v>
      </c>
      <c r="O14" s="231">
        <v>7.4128620520373056</v>
      </c>
    </row>
    <row r="15" spans="1:15" ht="13" customHeight="1" x14ac:dyDescent="0.25">
      <c r="A15" s="241" t="s">
        <v>63</v>
      </c>
      <c r="C15" s="92">
        <v>4493</v>
      </c>
      <c r="D15" s="93">
        <v>4.8</v>
      </c>
      <c r="E15" s="95"/>
      <c r="F15" s="92">
        <v>4354.4044360209464</v>
      </c>
      <c r="G15" s="93">
        <v>4.9000000000000004</v>
      </c>
      <c r="H15" s="93">
        <v>3.1828822061761075</v>
      </c>
      <c r="I15" s="93"/>
      <c r="J15" s="95"/>
      <c r="K15" s="92">
        <v>4048.5540000000001</v>
      </c>
      <c r="L15" s="93">
        <v>4.5999999999999996</v>
      </c>
      <c r="M15" s="93">
        <v>10.977894823682721</v>
      </c>
      <c r="N15" s="93"/>
      <c r="O15" s="236"/>
    </row>
    <row r="16" spans="1:15" ht="13" customHeight="1" x14ac:dyDescent="0.25">
      <c r="A16" s="123" t="s">
        <v>64</v>
      </c>
      <c r="B16" s="230"/>
      <c r="C16" s="109">
        <v>1192</v>
      </c>
      <c r="D16" s="110">
        <v>1.2000000000000002</v>
      </c>
      <c r="E16" s="112"/>
      <c r="F16" s="109">
        <v>1125.8129999999999</v>
      </c>
      <c r="G16" s="110">
        <v>1.2999999999999989</v>
      </c>
      <c r="H16" s="110">
        <v>5.8790403024303384</v>
      </c>
      <c r="I16" s="110"/>
      <c r="J16" s="112"/>
      <c r="K16" s="109">
        <v>1125.0119999999999</v>
      </c>
      <c r="L16" s="110">
        <v>1.2000000000000011</v>
      </c>
      <c r="M16" s="110">
        <v>5.9544253750182241</v>
      </c>
      <c r="N16" s="110"/>
      <c r="O16" s="236"/>
    </row>
    <row r="17" spans="1:15" ht="13" customHeight="1" x14ac:dyDescent="0.25">
      <c r="A17" s="96" t="s">
        <v>103</v>
      </c>
      <c r="B17" s="230"/>
      <c r="C17" s="92">
        <v>17756</v>
      </c>
      <c r="D17" s="93">
        <v>18.8</v>
      </c>
      <c r="E17" s="95"/>
      <c r="F17" s="92">
        <v>17226.139623484545</v>
      </c>
      <c r="G17" s="93">
        <v>19.399999999999999</v>
      </c>
      <c r="H17" s="93">
        <v>3.0759089853950261</v>
      </c>
      <c r="I17" s="93">
        <v>0.16746280447028639</v>
      </c>
      <c r="J17" s="95"/>
      <c r="K17" s="92">
        <v>16891.323</v>
      </c>
      <c r="L17" s="93">
        <v>19</v>
      </c>
      <c r="M17" s="93">
        <v>5.119060241758433</v>
      </c>
      <c r="N17" s="93">
        <v>2.1529633883621724</v>
      </c>
      <c r="O17" s="231">
        <v>7.8677110530896321</v>
      </c>
    </row>
    <row r="18" spans="1:15" ht="13" customHeight="1" thickBot="1" x14ac:dyDescent="0.3">
      <c r="A18" s="242" t="s">
        <v>66</v>
      </c>
      <c r="B18" s="243"/>
      <c r="C18" s="145">
        <v>3961</v>
      </c>
      <c r="D18" s="244"/>
      <c r="E18" s="318"/>
      <c r="F18" s="145">
        <v>4016.3575352311109</v>
      </c>
      <c r="G18" s="244"/>
      <c r="H18" s="148">
        <v>-1.3783019749989855</v>
      </c>
      <c r="I18" s="148"/>
      <c r="J18" s="318"/>
      <c r="K18" s="453">
        <v>4016.35753523111</v>
      </c>
      <c r="L18" s="148"/>
      <c r="M18" s="148">
        <v>-1.3783019749989633</v>
      </c>
      <c r="N18" s="148"/>
      <c r="O18" s="245"/>
    </row>
    <row r="19" spans="1:15" ht="11.15" customHeight="1" x14ac:dyDescent="0.25">
      <c r="A19" s="45"/>
      <c r="C19" s="451"/>
      <c r="D19" s="80"/>
      <c r="E19" s="80"/>
      <c r="F19" s="80"/>
      <c r="G19" s="80"/>
      <c r="H19" s="80"/>
      <c r="I19" s="80"/>
      <c r="J19" s="80"/>
      <c r="K19" s="451"/>
      <c r="L19" s="80"/>
      <c r="M19" s="80"/>
      <c r="N19" s="80"/>
      <c r="O19" s="246"/>
    </row>
    <row r="20" spans="1:15" ht="15" customHeight="1" x14ac:dyDescent="0.25">
      <c r="A20" s="248" t="s">
        <v>104</v>
      </c>
      <c r="B20" s="249"/>
      <c r="C20" s="79"/>
      <c r="D20" s="80"/>
      <c r="E20" s="80"/>
      <c r="F20" s="80"/>
      <c r="G20" s="80"/>
      <c r="H20" s="80"/>
      <c r="I20" s="80"/>
      <c r="J20" s="80"/>
      <c r="K20" s="79"/>
      <c r="L20" s="80"/>
      <c r="M20" s="80"/>
      <c r="N20" s="80"/>
      <c r="O20" s="250"/>
    </row>
    <row r="21" spans="1:15" ht="13" customHeight="1" x14ac:dyDescent="0.25">
      <c r="A21" s="252" t="s">
        <v>105</v>
      </c>
      <c r="B21" s="230"/>
      <c r="C21" s="253"/>
      <c r="D21" s="253"/>
      <c r="E21" s="253"/>
      <c r="F21" s="253"/>
      <c r="G21" s="253"/>
      <c r="H21" s="253"/>
      <c r="I21" s="80"/>
      <c r="J21" s="80"/>
      <c r="K21" s="79"/>
      <c r="L21" s="80"/>
      <c r="M21" s="80"/>
      <c r="N21" s="80"/>
      <c r="O21" s="250"/>
    </row>
    <row r="22" spans="1:15" ht="13" customHeight="1" x14ac:dyDescent="0.25">
      <c r="A22" s="151" t="s">
        <v>106</v>
      </c>
      <c r="B22" s="100"/>
      <c r="C22" s="254">
        <v>1032.6829831797331</v>
      </c>
      <c r="D22" s="95">
        <v>63.08</v>
      </c>
      <c r="E22" s="95"/>
      <c r="F22" s="254">
        <v>1027.074234584536</v>
      </c>
      <c r="G22" s="95">
        <v>63.76</v>
      </c>
      <c r="H22" s="95">
        <v>0.54608989363518212</v>
      </c>
      <c r="N22" s="95"/>
      <c r="O22" s="95"/>
    </row>
    <row r="23" spans="1:15" ht="13" customHeight="1" x14ac:dyDescent="0.25">
      <c r="A23" s="255" t="s">
        <v>107</v>
      </c>
      <c r="B23" s="256"/>
      <c r="C23" s="257">
        <v>208.77879737648934</v>
      </c>
      <c r="D23" s="93">
        <v>12.75</v>
      </c>
      <c r="E23" s="93"/>
      <c r="F23" s="257">
        <v>218.1711863167591</v>
      </c>
      <c r="G23" s="93">
        <v>13.54</v>
      </c>
      <c r="H23" s="93">
        <v>-4.3050547136105894</v>
      </c>
      <c r="N23" s="95"/>
      <c r="O23" s="95"/>
    </row>
    <row r="24" spans="1:15" ht="13" customHeight="1" x14ac:dyDescent="0.25">
      <c r="A24" s="258" t="s">
        <v>108</v>
      </c>
      <c r="B24" s="256"/>
      <c r="C24" s="254">
        <v>395.68813723</v>
      </c>
      <c r="D24" s="95">
        <v>24.17</v>
      </c>
      <c r="E24" s="95"/>
      <c r="F24" s="254">
        <v>365.60989760599932</v>
      </c>
      <c r="G24" s="95">
        <v>22.7</v>
      </c>
      <c r="H24" s="95">
        <v>8.3268668930879368</v>
      </c>
      <c r="N24" s="95"/>
      <c r="O24" s="95"/>
    </row>
    <row r="25" spans="1:15" ht="13" customHeight="1" thickBot="1" x14ac:dyDescent="0.3">
      <c r="A25" s="450" t="s">
        <v>109</v>
      </c>
      <c r="B25" s="259"/>
      <c r="C25" s="345">
        <v>1637.1499177862224</v>
      </c>
      <c r="D25" s="126">
        <v>100</v>
      </c>
      <c r="E25" s="126"/>
      <c r="F25" s="345">
        <v>1610.8553185072944</v>
      </c>
      <c r="G25" s="126">
        <v>100</v>
      </c>
      <c r="H25" s="126">
        <v>1.6323377386427307</v>
      </c>
      <c r="N25" s="95"/>
      <c r="O25" s="95"/>
    </row>
    <row r="26" spans="1:15" ht="8.25" customHeight="1" x14ac:dyDescent="0.25">
      <c r="A26" s="100"/>
      <c r="B26" s="260"/>
      <c r="C26" s="254"/>
      <c r="D26" s="261"/>
      <c r="E26" s="261"/>
      <c r="F26" s="261"/>
      <c r="G26" s="261"/>
      <c r="H26" s="261"/>
      <c r="I26" s="261"/>
      <c r="J26" s="261"/>
      <c r="K26" s="254"/>
      <c r="L26" s="261"/>
      <c r="M26" s="95"/>
      <c r="N26" s="95"/>
      <c r="O26" s="95"/>
    </row>
    <row r="27" spans="1:15" ht="10.5" customHeight="1" x14ac:dyDescent="0.25">
      <c r="A27" s="560" t="s">
        <v>164</v>
      </c>
      <c r="B27" s="560"/>
      <c r="C27" s="560"/>
      <c r="D27" s="560"/>
      <c r="E27" s="560"/>
      <c r="F27" s="560"/>
      <c r="G27" s="560"/>
      <c r="H27" s="560"/>
      <c r="I27" s="560"/>
      <c r="J27" s="560"/>
      <c r="K27" s="560"/>
      <c r="L27" s="560"/>
      <c r="M27" s="560"/>
      <c r="N27" s="560"/>
      <c r="O27" s="560"/>
    </row>
    <row r="28" spans="1:15" ht="10.5" customHeight="1" x14ac:dyDescent="0.25">
      <c r="A28" s="560" t="s">
        <v>206</v>
      </c>
      <c r="B28" s="560"/>
      <c r="C28" s="560"/>
      <c r="D28" s="560"/>
      <c r="E28" s="560"/>
      <c r="F28" s="560"/>
      <c r="G28" s="560"/>
      <c r="H28" s="560"/>
      <c r="I28" s="560"/>
      <c r="J28" s="560"/>
      <c r="K28" s="560"/>
      <c r="L28" s="560"/>
      <c r="M28" s="560"/>
      <c r="N28" s="560"/>
      <c r="O28" s="560"/>
    </row>
    <row r="29" spans="1:15" ht="11.15" customHeight="1" x14ac:dyDescent="0.25">
      <c r="A29" s="560" t="s">
        <v>171</v>
      </c>
      <c r="B29" s="560"/>
      <c r="C29" s="560"/>
      <c r="D29" s="560"/>
      <c r="E29" s="560"/>
      <c r="F29" s="560"/>
      <c r="G29" s="560"/>
      <c r="H29" s="560"/>
      <c r="I29" s="560"/>
      <c r="J29" s="560"/>
      <c r="K29" s="560"/>
      <c r="L29" s="560"/>
      <c r="M29" s="560"/>
      <c r="N29" s="560"/>
      <c r="O29" s="560"/>
    </row>
  </sheetData>
  <mergeCells count="9">
    <mergeCell ref="A27:O27"/>
    <mergeCell ref="A28:O28"/>
    <mergeCell ref="A29:O29"/>
    <mergeCell ref="A1:O1"/>
    <mergeCell ref="A2:O2"/>
    <mergeCell ref="A3:O3"/>
    <mergeCell ref="C5:N5"/>
    <mergeCell ref="F6:I6"/>
    <mergeCell ref="K6:N6"/>
  </mergeCells>
  <pageMargins left="0.19685039370078741" right="0.31496062992125984" top="0.78740157480314965" bottom="0.23622047244094491" header="0" footer="0"/>
  <pageSetup scale="76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41985" r:id="rId4">
          <objectPr defaultSize="0" autoPict="0" r:id="rId5">
            <anchor moveWithCells="1" sizeWithCells="1">
              <from>
                <xdr:col>4</xdr:col>
                <xdr:colOff>0</xdr:colOff>
                <xdr:row>28</xdr:row>
                <xdr:rowOff>0</xdr:rowOff>
              </from>
              <to>
                <xdr:col>4</xdr:col>
                <xdr:colOff>0</xdr:colOff>
                <xdr:row>28</xdr:row>
                <xdr:rowOff>50800</xdr:rowOff>
              </to>
            </anchor>
          </objectPr>
        </oleObject>
      </mc:Choice>
      <mc:Fallback>
        <oleObject progId="Word.Picture.8" shapeId="41985" r:id="rId4"/>
      </mc:Fallback>
    </mc:AlternateContent>
  </oleObjec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U48"/>
  <sheetViews>
    <sheetView showGridLines="0" zoomScaleNormal="100" zoomScaleSheetLayoutView="150" workbookViewId="0">
      <selection sqref="A1:J1"/>
    </sheetView>
  </sheetViews>
  <sheetFormatPr defaultColWidth="9.81640625" defaultRowHeight="10.5" x14ac:dyDescent="0.25"/>
  <cols>
    <col min="1" max="1" width="25.7265625" style="306" customWidth="1"/>
    <col min="2" max="2" width="1.7265625" style="271" customWidth="1"/>
    <col min="3" max="4" width="10.7265625" style="275" customWidth="1"/>
    <col min="5" max="5" width="1.7265625" style="305" customWidth="1"/>
    <col min="6" max="7" width="10.7265625" style="275" customWidth="1"/>
    <col min="8" max="8" width="1.7265625" style="305" customWidth="1"/>
    <col min="9" max="10" width="10.7265625" style="275" customWidth="1"/>
    <col min="11" max="11" width="11.26953125" style="271" customWidth="1"/>
    <col min="12" max="12" width="13.7265625" style="266" customWidth="1"/>
    <col min="13" max="13" width="17.453125" style="271" customWidth="1"/>
    <col min="14" max="14" width="18" style="271" customWidth="1"/>
    <col min="15" max="15" width="13.1796875" style="271" customWidth="1"/>
    <col min="16" max="17" width="11.26953125" style="271" customWidth="1"/>
    <col min="18" max="18" width="19" style="271" customWidth="1"/>
    <col min="19" max="19" width="13.54296875" style="266" customWidth="1"/>
    <col min="20" max="16384" width="9.81640625" style="266"/>
  </cols>
  <sheetData>
    <row r="1" spans="1:21" ht="11.15" customHeight="1" x14ac:dyDescent="0.25">
      <c r="A1" s="581" t="s">
        <v>0</v>
      </c>
      <c r="B1" s="581"/>
      <c r="C1" s="581"/>
      <c r="D1" s="581"/>
      <c r="E1" s="581"/>
      <c r="F1" s="581"/>
      <c r="G1" s="581"/>
      <c r="H1" s="581"/>
      <c r="I1" s="581"/>
      <c r="J1" s="581"/>
      <c r="K1" s="263"/>
      <c r="L1" s="264"/>
      <c r="M1" s="264"/>
      <c r="N1" s="264"/>
      <c r="O1" s="264"/>
      <c r="P1" s="264"/>
      <c r="Q1" s="265"/>
      <c r="R1" s="266"/>
      <c r="S1" s="267"/>
      <c r="T1" s="267"/>
      <c r="U1" s="267"/>
    </row>
    <row r="2" spans="1:21" ht="11.15" customHeight="1" x14ac:dyDescent="0.25">
      <c r="A2" s="582" t="s">
        <v>114</v>
      </c>
      <c r="B2" s="582"/>
      <c r="C2" s="582"/>
      <c r="D2" s="582"/>
      <c r="E2" s="582"/>
      <c r="F2" s="582"/>
      <c r="G2" s="582"/>
      <c r="H2" s="582"/>
      <c r="I2" s="582"/>
      <c r="J2" s="582"/>
      <c r="K2" s="266"/>
      <c r="L2" s="268"/>
      <c r="M2" s="268"/>
      <c r="N2" s="268"/>
      <c r="O2" s="268"/>
      <c r="P2" s="268"/>
      <c r="Q2" s="263"/>
      <c r="R2" s="264"/>
      <c r="S2" s="269"/>
      <c r="T2" s="269"/>
      <c r="U2" s="269"/>
    </row>
    <row r="3" spans="1:21" ht="11.15" customHeight="1" x14ac:dyDescent="0.25">
      <c r="A3" s="270"/>
      <c r="B3" s="270"/>
      <c r="C3" s="270"/>
      <c r="D3" s="270"/>
      <c r="E3" s="270"/>
      <c r="F3" s="270"/>
      <c r="G3" s="270"/>
      <c r="H3" s="270"/>
      <c r="I3" s="270"/>
      <c r="J3" s="270"/>
    </row>
    <row r="4" spans="1:21" ht="15" customHeight="1" x14ac:dyDescent="0.25">
      <c r="A4" s="272"/>
      <c r="B4" s="272"/>
      <c r="C4" s="583" t="s">
        <v>115</v>
      </c>
      <c r="D4" s="583"/>
      <c r="E4" s="270"/>
      <c r="F4" s="583" t="s">
        <v>116</v>
      </c>
      <c r="G4" s="583"/>
      <c r="H4" s="583"/>
      <c r="I4" s="583"/>
      <c r="J4" s="583"/>
    </row>
    <row r="5" spans="1:21" ht="15" customHeight="1" x14ac:dyDescent="0.25">
      <c r="A5" s="270"/>
      <c r="B5" s="273"/>
      <c r="C5" s="274" t="s">
        <v>192</v>
      </c>
      <c r="D5" s="274" t="s">
        <v>210</v>
      </c>
      <c r="E5" s="276"/>
      <c r="F5" s="584" t="s">
        <v>193</v>
      </c>
      <c r="G5" s="584"/>
      <c r="H5" s="276"/>
      <c r="I5" s="584" t="s">
        <v>150</v>
      </c>
      <c r="J5" s="584"/>
    </row>
    <row r="6" spans="1:21" s="279" customFormat="1" ht="15" customHeight="1" x14ac:dyDescent="0.25">
      <c r="A6" s="277"/>
      <c r="B6" s="278"/>
      <c r="E6" s="280"/>
      <c r="F6" s="281" t="s">
        <v>117</v>
      </c>
      <c r="G6" s="281" t="s">
        <v>118</v>
      </c>
      <c r="H6" s="282"/>
      <c r="I6" s="281" t="s">
        <v>117</v>
      </c>
      <c r="J6" s="281" t="s">
        <v>118</v>
      </c>
      <c r="K6" s="277"/>
      <c r="M6" s="277"/>
      <c r="N6" s="277"/>
      <c r="O6" s="277"/>
      <c r="P6" s="277"/>
      <c r="Q6" s="277"/>
      <c r="R6" s="277"/>
    </row>
    <row r="7" spans="1:21" ht="13" customHeight="1" x14ac:dyDescent="0.25">
      <c r="A7" s="283" t="s">
        <v>110</v>
      </c>
      <c r="B7" s="284"/>
      <c r="C7" s="285">
        <v>-8.169583393180524E-4</v>
      </c>
      <c r="D7" s="285">
        <v>3.5166852312830121E-2</v>
      </c>
      <c r="E7" s="286"/>
      <c r="F7" s="142">
        <v>19.168500000000002</v>
      </c>
      <c r="G7" s="287">
        <v>1</v>
      </c>
      <c r="H7" s="288"/>
      <c r="I7" s="142">
        <v>19.6829</v>
      </c>
      <c r="J7" s="287">
        <v>1</v>
      </c>
      <c r="K7" s="458"/>
    </row>
    <row r="8" spans="1:21" ht="13" customHeight="1" x14ac:dyDescent="0.25">
      <c r="A8" s="289" t="s">
        <v>111</v>
      </c>
      <c r="B8" s="284"/>
      <c r="C8" s="290">
        <v>2.7621030110005274E-2</v>
      </c>
      <c r="D8" s="290">
        <v>2.8795866485964217E-2</v>
      </c>
      <c r="E8" s="286"/>
      <c r="F8" s="291">
        <v>3205.67</v>
      </c>
      <c r="G8" s="292">
        <v>5.9795612149722219E-3</v>
      </c>
      <c r="H8" s="288"/>
      <c r="I8" s="291">
        <v>3249.75</v>
      </c>
      <c r="J8" s="292">
        <v>6.0567428263712591E-3</v>
      </c>
      <c r="K8" s="458"/>
    </row>
    <row r="9" spans="1:21" ht="13" customHeight="1" x14ac:dyDescent="0.25">
      <c r="A9" s="283" t="s">
        <v>112</v>
      </c>
      <c r="B9" s="284"/>
      <c r="C9" s="285">
        <v>23.189033338401622</v>
      </c>
      <c r="D9" s="285">
        <v>9311.938411182311</v>
      </c>
      <c r="E9" s="286"/>
      <c r="F9" s="142">
        <v>6733.2884999999997</v>
      </c>
      <c r="G9" s="287">
        <v>2.8468258860436476E-3</v>
      </c>
      <c r="H9" s="288"/>
      <c r="I9" s="142">
        <v>638.17999999999995</v>
      </c>
      <c r="J9" s="287">
        <v>3.0842238866777401E-2</v>
      </c>
      <c r="K9" s="458"/>
    </row>
    <row r="10" spans="1:21" ht="13" customHeight="1" x14ac:dyDescent="0.25">
      <c r="A10" s="289" t="s">
        <v>108</v>
      </c>
      <c r="B10" s="284"/>
      <c r="C10" s="290">
        <v>2.3510963496242709E-2</v>
      </c>
      <c r="D10" s="290">
        <v>4.0040909424188031E-2</v>
      </c>
      <c r="E10" s="286"/>
      <c r="F10" s="291">
        <v>3.8321999999999998</v>
      </c>
      <c r="G10" s="292">
        <v>5.0019571003601069</v>
      </c>
      <c r="H10" s="288"/>
      <c r="I10" s="291">
        <v>3.8748</v>
      </c>
      <c r="J10" s="292">
        <v>5.0797202436254771</v>
      </c>
      <c r="K10" s="458"/>
    </row>
    <row r="11" spans="1:21" ht="13" customHeight="1" x14ac:dyDescent="0.25">
      <c r="A11" s="293" t="s">
        <v>113</v>
      </c>
      <c r="B11" s="294"/>
      <c r="C11" s="285">
        <v>0.22811097257259783</v>
      </c>
      <c r="D11" s="285">
        <v>0.53264693914169903</v>
      </c>
      <c r="E11" s="286"/>
      <c r="F11" s="142">
        <v>42.463000000000001</v>
      </c>
      <c r="G11" s="287">
        <v>0.4514165273296753</v>
      </c>
      <c r="H11" s="288"/>
      <c r="I11" s="142">
        <v>37.700000000000003</v>
      </c>
      <c r="J11" s="287">
        <v>0.52209283819628638</v>
      </c>
      <c r="K11" s="458"/>
    </row>
    <row r="12" spans="1:21" ht="13" customHeight="1" x14ac:dyDescent="0.25">
      <c r="A12" s="295" t="s">
        <v>119</v>
      </c>
      <c r="B12" s="294"/>
      <c r="C12" s="290">
        <v>2.1139995971521497E-2</v>
      </c>
      <c r="D12" s="290">
        <v>2.2090228500547537E-2</v>
      </c>
      <c r="E12" s="286"/>
      <c r="F12" s="291">
        <v>679.86</v>
      </c>
      <c r="G12" s="292">
        <v>2.8194775394934254E-2</v>
      </c>
      <c r="H12" s="288"/>
      <c r="I12" s="291">
        <v>695.69</v>
      </c>
      <c r="J12" s="292">
        <v>2.8292630338225357E-2</v>
      </c>
      <c r="K12" s="458"/>
    </row>
    <row r="13" spans="1:21" ht="13" customHeight="1" thickBot="1" x14ac:dyDescent="0.3">
      <c r="A13" s="456" t="s">
        <v>120</v>
      </c>
      <c r="B13" s="296"/>
      <c r="C13" s="297">
        <v>1.0357326965941605E-2</v>
      </c>
      <c r="D13" s="297">
        <v>1.4296003384624001E-2</v>
      </c>
      <c r="E13" s="297"/>
      <c r="F13" s="457">
        <v>0.87670311999999995</v>
      </c>
      <c r="G13" s="298">
        <v>21.864299969640808</v>
      </c>
      <c r="H13" s="298"/>
      <c r="I13" s="457">
        <v>0.87330898999999995</v>
      </c>
      <c r="J13" s="298">
        <v>22.538299989331382</v>
      </c>
      <c r="K13" s="458"/>
    </row>
    <row r="14" spans="1:21" ht="11.15" customHeight="1" x14ac:dyDescent="0.25">
      <c r="A14" s="299"/>
      <c r="B14" s="299"/>
      <c r="C14" s="300"/>
      <c r="D14" s="300"/>
      <c r="E14" s="301"/>
      <c r="F14" s="302"/>
      <c r="G14" s="303"/>
      <c r="H14" s="304"/>
      <c r="I14" s="302"/>
      <c r="J14" s="303"/>
    </row>
    <row r="15" spans="1:21" ht="11.15" customHeight="1" x14ac:dyDescent="0.25">
      <c r="A15" s="299"/>
      <c r="B15" s="299"/>
      <c r="C15" s="300"/>
      <c r="D15" s="300"/>
      <c r="E15" s="301"/>
      <c r="F15" s="302"/>
      <c r="G15" s="303"/>
      <c r="H15" s="304"/>
      <c r="I15" s="302"/>
      <c r="J15" s="303"/>
    </row>
    <row r="16" spans="1:21" ht="11.15" customHeight="1" x14ac:dyDescent="0.25">
      <c r="A16" s="580" t="s">
        <v>121</v>
      </c>
      <c r="B16" s="580"/>
      <c r="C16" s="580"/>
      <c r="D16" s="580"/>
      <c r="E16" s="580"/>
      <c r="F16" s="580"/>
      <c r="G16" s="580"/>
      <c r="H16" s="580"/>
      <c r="I16" s="580"/>
      <c r="J16" s="580"/>
    </row>
    <row r="17" spans="1:3" ht="11.15" customHeight="1" x14ac:dyDescent="0.25">
      <c r="A17" s="77"/>
      <c r="B17" s="230"/>
    </row>
    <row r="18" spans="1:3" ht="11.15" customHeight="1" x14ac:dyDescent="0.25"/>
    <row r="19" spans="1:3" ht="11.15" customHeight="1" x14ac:dyDescent="0.25"/>
    <row r="20" spans="1:3" ht="11.15" customHeight="1" x14ac:dyDescent="0.25"/>
    <row r="21" spans="1:3" ht="11.15" customHeight="1" x14ac:dyDescent="0.25"/>
    <row r="22" spans="1:3" ht="11.15" customHeight="1" x14ac:dyDescent="0.25"/>
    <row r="23" spans="1:3" ht="11.15" customHeight="1" x14ac:dyDescent="0.25"/>
    <row r="24" spans="1:3" ht="11.15" customHeight="1" x14ac:dyDescent="0.25"/>
    <row r="25" spans="1:3" ht="11.15" customHeight="1" x14ac:dyDescent="0.25"/>
    <row r="26" spans="1:3" x14ac:dyDescent="0.25">
      <c r="A26" s="307"/>
      <c r="B26" s="308"/>
      <c r="C26" s="309"/>
    </row>
    <row r="29" spans="1:3" x14ac:dyDescent="0.25">
      <c r="A29" s="307"/>
      <c r="B29" s="308"/>
      <c r="C29" s="309"/>
    </row>
    <row r="30" spans="1:3" x14ac:dyDescent="0.25">
      <c r="A30" s="307"/>
      <c r="B30" s="308"/>
      <c r="C30" s="309"/>
    </row>
    <row r="31" spans="1:3" x14ac:dyDescent="0.25">
      <c r="A31" s="307"/>
      <c r="B31" s="308"/>
      <c r="C31" s="309"/>
    </row>
    <row r="32" spans="1:3" x14ac:dyDescent="0.25">
      <c r="A32" s="307"/>
      <c r="B32" s="308"/>
      <c r="C32" s="309"/>
    </row>
    <row r="33" spans="1:18" x14ac:dyDescent="0.25">
      <c r="F33" s="310"/>
      <c r="M33" s="311"/>
      <c r="O33" s="312"/>
      <c r="P33" s="312"/>
      <c r="Q33" s="312"/>
    </row>
    <row r="34" spans="1:18" x14ac:dyDescent="0.25">
      <c r="K34" s="266"/>
      <c r="M34" s="311"/>
      <c r="O34" s="312"/>
      <c r="P34" s="312"/>
      <c r="Q34" s="312"/>
    </row>
    <row r="35" spans="1:18" x14ac:dyDescent="0.25">
      <c r="K35" s="266"/>
      <c r="M35" s="265"/>
      <c r="R35" s="312"/>
    </row>
    <row r="37" spans="1:18" x14ac:dyDescent="0.25">
      <c r="F37" s="310"/>
    </row>
    <row r="38" spans="1:18" x14ac:dyDescent="0.25">
      <c r="M38" s="266"/>
      <c r="N38" s="266"/>
      <c r="O38" s="266"/>
      <c r="P38" s="266"/>
      <c r="Q38" s="266"/>
    </row>
    <row r="39" spans="1:18" x14ac:dyDescent="0.25">
      <c r="M39" s="266"/>
      <c r="N39" s="266"/>
      <c r="O39" s="266"/>
      <c r="P39" s="266"/>
      <c r="Q39" s="266"/>
      <c r="R39" s="266"/>
    </row>
    <row r="40" spans="1:18" x14ac:dyDescent="0.25">
      <c r="M40" s="266"/>
      <c r="N40" s="266"/>
      <c r="O40" s="266"/>
      <c r="P40" s="266"/>
      <c r="Q40" s="266"/>
      <c r="R40" s="266"/>
    </row>
    <row r="41" spans="1:18" x14ac:dyDescent="0.25">
      <c r="M41" s="299"/>
      <c r="N41" s="299"/>
      <c r="O41" s="299"/>
      <c r="P41" s="299"/>
      <c r="Q41" s="299"/>
      <c r="R41" s="266"/>
    </row>
    <row r="42" spans="1:18" x14ac:dyDescent="0.25">
      <c r="M42" s="299"/>
      <c r="N42" s="299"/>
      <c r="O42" s="299"/>
      <c r="P42" s="299"/>
      <c r="Q42" s="299"/>
      <c r="R42" s="299"/>
    </row>
    <row r="43" spans="1:18" x14ac:dyDescent="0.25">
      <c r="M43" s="313"/>
      <c r="N43" s="299"/>
      <c r="O43" s="299"/>
      <c r="P43" s="299"/>
      <c r="Q43" s="299"/>
      <c r="R43" s="299"/>
    </row>
    <row r="44" spans="1:18" x14ac:dyDescent="0.25">
      <c r="M44" s="299"/>
      <c r="N44" s="299"/>
      <c r="O44" s="299"/>
      <c r="P44" s="299"/>
      <c r="Q44" s="299"/>
      <c r="R44" s="299"/>
    </row>
    <row r="45" spans="1:18" x14ac:dyDescent="0.25">
      <c r="M45" s="266"/>
      <c r="N45" s="266"/>
      <c r="O45" s="266"/>
      <c r="P45" s="266"/>
      <c r="Q45" s="266"/>
      <c r="R45" s="299"/>
    </row>
    <row r="46" spans="1:18" x14ac:dyDescent="0.25">
      <c r="A46" s="307"/>
      <c r="B46" s="308"/>
      <c r="C46" s="309"/>
      <c r="M46" s="266"/>
      <c r="N46" s="266"/>
      <c r="O46" s="266"/>
      <c r="P46" s="266"/>
      <c r="Q46" s="266"/>
      <c r="R46" s="266"/>
    </row>
    <row r="47" spans="1:18" x14ac:dyDescent="0.25">
      <c r="A47" s="307"/>
      <c r="B47" s="308"/>
      <c r="C47" s="309"/>
      <c r="M47" s="299"/>
      <c r="N47" s="299"/>
      <c r="O47" s="299"/>
      <c r="P47" s="299"/>
      <c r="Q47" s="299"/>
      <c r="R47" s="266"/>
    </row>
    <row r="48" spans="1:18" x14ac:dyDescent="0.25">
      <c r="A48" s="307"/>
      <c r="B48" s="308"/>
      <c r="C48" s="309"/>
      <c r="R48" s="299"/>
    </row>
  </sheetData>
  <mergeCells count="7">
    <mergeCell ref="A16:J16"/>
    <mergeCell ref="A1:J1"/>
    <mergeCell ref="A2:J2"/>
    <mergeCell ref="C4:D4"/>
    <mergeCell ref="F4:J4"/>
    <mergeCell ref="F5:G5"/>
    <mergeCell ref="I5:J5"/>
  </mergeCells>
  <pageMargins left="0.19685039370078741" right="0.31496062992125984" top="0.78740157480314965" bottom="0.23622047244094491" header="0" footer="0"/>
  <pageSetup orientation="portrait" r:id="rId1"/>
  <headerFooter alignWithMargins="0"/>
  <colBreaks count="1" manualBreakCount="1">
    <brk id="1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3"/>
  <sheetViews>
    <sheetView showGridLines="0" tabSelected="1" zoomScaleNormal="100" zoomScaleSheetLayoutView="100" workbookViewId="0">
      <selection activeCell="O6" sqref="O6"/>
    </sheetView>
  </sheetViews>
  <sheetFormatPr defaultColWidth="9.81640625" defaultRowHeight="10.5" x14ac:dyDescent="0.25"/>
  <cols>
    <col min="1" max="1" width="42.7265625" style="45" customWidth="1"/>
    <col min="2" max="2" width="1.7265625" style="69" customWidth="1"/>
    <col min="3" max="4" width="7.7265625" style="69" customWidth="1"/>
    <col min="5" max="5" width="1.54296875" style="69" customWidth="1"/>
    <col min="6" max="9" width="7.7265625" style="69" customWidth="1"/>
    <col min="10" max="10" width="1.54296875" style="69" customWidth="1"/>
    <col min="11" max="13" width="7.7265625" style="69" customWidth="1"/>
    <col min="14" max="14" width="7.7265625" style="154" customWidth="1"/>
    <col min="15" max="15" width="2.7265625" style="69" customWidth="1"/>
    <col min="16" max="16384" width="9.81640625" style="64"/>
  </cols>
  <sheetData>
    <row r="1" spans="1:16" ht="11.15" customHeight="1" x14ac:dyDescent="0.25">
      <c r="A1" s="556" t="s">
        <v>0</v>
      </c>
      <c r="B1" s="556"/>
      <c r="C1" s="556"/>
      <c r="D1" s="556"/>
      <c r="E1" s="556"/>
      <c r="F1" s="556"/>
      <c r="G1" s="556"/>
      <c r="H1" s="556"/>
      <c r="I1" s="556"/>
      <c r="J1" s="556"/>
      <c r="K1" s="556"/>
      <c r="L1" s="556"/>
      <c r="M1" s="556"/>
      <c r="N1" s="556"/>
      <c r="O1" s="556"/>
    </row>
    <row r="2" spans="1:16" ht="11.15" customHeight="1" x14ac:dyDescent="0.25">
      <c r="A2" s="557" t="s">
        <v>39</v>
      </c>
      <c r="B2" s="557"/>
      <c r="C2" s="557"/>
      <c r="D2" s="557"/>
      <c r="E2" s="557"/>
      <c r="F2" s="557"/>
      <c r="G2" s="557"/>
      <c r="H2" s="557"/>
      <c r="I2" s="557"/>
      <c r="J2" s="557"/>
      <c r="K2" s="557"/>
      <c r="L2" s="557"/>
      <c r="M2" s="557"/>
      <c r="N2" s="557"/>
      <c r="O2" s="557"/>
    </row>
    <row r="3" spans="1:16" ht="11.15" customHeight="1" x14ac:dyDescent="0.25">
      <c r="A3" s="558" t="s">
        <v>40</v>
      </c>
      <c r="B3" s="558"/>
      <c r="C3" s="558"/>
      <c r="D3" s="558"/>
      <c r="E3" s="558"/>
      <c r="F3" s="558"/>
      <c r="G3" s="558"/>
      <c r="H3" s="558"/>
      <c r="I3" s="558"/>
      <c r="J3" s="558"/>
      <c r="K3" s="558"/>
      <c r="L3" s="558"/>
      <c r="M3" s="558"/>
      <c r="N3" s="558"/>
      <c r="O3" s="558"/>
    </row>
    <row r="4" spans="1:16" ht="11" customHeight="1" x14ac:dyDescent="0.25">
      <c r="A4" s="65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7"/>
      <c r="O4" s="66"/>
    </row>
    <row r="5" spans="1:16" ht="15" customHeight="1" x14ac:dyDescent="0.25">
      <c r="A5" s="70"/>
      <c r="B5" s="71"/>
      <c r="C5" s="559" t="s">
        <v>177</v>
      </c>
      <c r="D5" s="559"/>
      <c r="E5" s="559"/>
      <c r="F5" s="559"/>
      <c r="G5" s="559"/>
      <c r="H5" s="559"/>
      <c r="I5" s="559"/>
      <c r="J5" s="559"/>
      <c r="K5" s="559"/>
      <c r="L5" s="559"/>
      <c r="M5" s="559"/>
      <c r="N5" s="559"/>
      <c r="O5" s="72"/>
    </row>
    <row r="6" spans="1:16" ht="15" customHeight="1" x14ac:dyDescent="0.25">
      <c r="A6" s="70"/>
      <c r="B6" s="71"/>
      <c r="C6" s="75"/>
      <c r="D6" s="75"/>
      <c r="E6" s="75"/>
      <c r="F6" s="561" t="s">
        <v>166</v>
      </c>
      <c r="G6" s="561"/>
      <c r="H6" s="561"/>
      <c r="I6" s="561"/>
      <c r="J6" s="484"/>
      <c r="K6" s="561" t="s">
        <v>205</v>
      </c>
      <c r="L6" s="561"/>
      <c r="M6" s="561"/>
      <c r="N6" s="561"/>
      <c r="O6" s="72"/>
    </row>
    <row r="7" spans="1:16" s="76" customFormat="1" ht="15" customHeight="1" x14ac:dyDescent="0.25">
      <c r="A7" s="73"/>
      <c r="B7" s="74"/>
      <c r="C7" s="75">
        <v>2019</v>
      </c>
      <c r="D7" s="75" t="s">
        <v>41</v>
      </c>
      <c r="E7" s="75"/>
      <c r="F7" s="483">
        <v>2018</v>
      </c>
      <c r="G7" s="75" t="s">
        <v>41</v>
      </c>
      <c r="H7" s="75" t="s">
        <v>4</v>
      </c>
      <c r="I7" s="75" t="s">
        <v>170</v>
      </c>
      <c r="J7" s="75"/>
      <c r="K7" s="483">
        <v>2018</v>
      </c>
      <c r="L7" s="75" t="s">
        <v>41</v>
      </c>
      <c r="M7" s="75" t="s">
        <v>4</v>
      </c>
      <c r="N7" s="75" t="s">
        <v>170</v>
      </c>
      <c r="O7" s="75"/>
    </row>
    <row r="8" spans="1:16" ht="13" customHeight="1" x14ac:dyDescent="0.25">
      <c r="A8" s="77" t="s">
        <v>42</v>
      </c>
      <c r="B8" s="78"/>
      <c r="C8" s="79">
        <v>244371</v>
      </c>
      <c r="D8" s="80">
        <v>100</v>
      </c>
      <c r="E8" s="80"/>
      <c r="F8" s="79">
        <v>226938.701</v>
      </c>
      <c r="G8" s="80">
        <v>100</v>
      </c>
      <c r="H8" s="80">
        <v>7.6815011821187884</v>
      </c>
      <c r="I8" s="81">
        <v>5.3734115093721391</v>
      </c>
      <c r="J8" s="80"/>
      <c r="K8" s="79">
        <v>226938.701</v>
      </c>
      <c r="L8" s="80">
        <v>100</v>
      </c>
      <c r="M8" s="80">
        <v>7.6815011821187884</v>
      </c>
      <c r="N8" s="81">
        <v>5.3734115093721391</v>
      </c>
      <c r="O8" s="82"/>
    </row>
    <row r="9" spans="1:16" ht="13" customHeight="1" x14ac:dyDescent="0.25">
      <c r="A9" s="83" t="s">
        <v>43</v>
      </c>
      <c r="B9" s="78"/>
      <c r="C9" s="27">
        <v>153579</v>
      </c>
      <c r="D9" s="84">
        <v>62.8</v>
      </c>
      <c r="E9" s="84"/>
      <c r="F9" s="27">
        <v>143585.75491477113</v>
      </c>
      <c r="G9" s="84">
        <v>63.3</v>
      </c>
      <c r="H9" s="84">
        <v>6.9597747291579193</v>
      </c>
      <c r="I9" s="84"/>
      <c r="J9" s="487"/>
      <c r="K9" s="27">
        <v>143651.74599999998</v>
      </c>
      <c r="L9" s="84">
        <v>63.3</v>
      </c>
      <c r="M9" s="84">
        <v>6.9106392901065128</v>
      </c>
      <c r="N9" s="84"/>
      <c r="O9" s="82"/>
    </row>
    <row r="10" spans="1:16" ht="13" customHeight="1" x14ac:dyDescent="0.25">
      <c r="A10" s="85" t="s">
        <v>44</v>
      </c>
      <c r="B10" s="78"/>
      <c r="C10" s="86">
        <v>90792</v>
      </c>
      <c r="D10" s="87">
        <v>37.200000000000003</v>
      </c>
      <c r="E10" s="87"/>
      <c r="F10" s="86">
        <v>83352.946085228876</v>
      </c>
      <c r="G10" s="87">
        <v>36.700000000000003</v>
      </c>
      <c r="H10" s="87">
        <v>8.9247642274871133</v>
      </c>
      <c r="I10" s="87"/>
      <c r="J10" s="487"/>
      <c r="K10" s="86">
        <v>83286.955000000016</v>
      </c>
      <c r="L10" s="87">
        <v>36.700000000000003</v>
      </c>
      <c r="M10" s="87">
        <v>9.0110690203525579</v>
      </c>
      <c r="N10" s="88"/>
      <c r="O10" s="82"/>
    </row>
    <row r="11" spans="1:16" ht="13" customHeight="1" x14ac:dyDescent="0.25">
      <c r="A11" s="90" t="s">
        <v>45</v>
      </c>
      <c r="B11" s="91"/>
      <c r="C11" s="92">
        <v>9519</v>
      </c>
      <c r="D11" s="93">
        <v>3.9</v>
      </c>
      <c r="E11" s="93"/>
      <c r="F11" s="92">
        <v>8491.1678762325828</v>
      </c>
      <c r="G11" s="93">
        <v>3.7</v>
      </c>
      <c r="H11" s="93">
        <v>12.104720325273476</v>
      </c>
      <c r="I11" s="93"/>
      <c r="J11" s="487"/>
      <c r="K11" s="92">
        <v>8512.5589999999993</v>
      </c>
      <c r="L11" s="93">
        <v>3.8</v>
      </c>
      <c r="M11" s="93">
        <v>11.823013502755163</v>
      </c>
      <c r="N11" s="93"/>
      <c r="O11" s="82"/>
      <c r="P11" s="555"/>
    </row>
    <row r="12" spans="1:16" ht="13" customHeight="1" x14ac:dyDescent="0.25">
      <c r="A12" s="94" t="s">
        <v>46</v>
      </c>
      <c r="B12" s="91"/>
      <c r="C12" s="79">
        <v>58992</v>
      </c>
      <c r="D12" s="80">
        <v>24.1</v>
      </c>
      <c r="E12" s="80"/>
      <c r="F12" s="79">
        <v>54125.722099248655</v>
      </c>
      <c r="G12" s="80">
        <v>23.900000000000002</v>
      </c>
      <c r="H12" s="80">
        <v>8.9906937256711394</v>
      </c>
      <c r="I12" s="80"/>
      <c r="J12" s="487"/>
      <c r="K12" s="79">
        <v>55298.743999999999</v>
      </c>
      <c r="L12" s="80">
        <v>24.400000000000009</v>
      </c>
      <c r="M12" s="80">
        <v>6.6787339690753234</v>
      </c>
      <c r="N12" s="81"/>
      <c r="O12" s="82"/>
    </row>
    <row r="13" spans="1:16" ht="13" customHeight="1" x14ac:dyDescent="0.25">
      <c r="A13" s="83" t="s">
        <v>211</v>
      </c>
      <c r="C13" s="27">
        <v>1349</v>
      </c>
      <c r="D13" s="84">
        <v>0.6</v>
      </c>
      <c r="E13" s="84"/>
      <c r="F13" s="27">
        <v>774.89499999999998</v>
      </c>
      <c r="G13" s="84">
        <v>0.3</v>
      </c>
      <c r="H13" s="84">
        <v>74.088102259015741</v>
      </c>
      <c r="I13" s="84"/>
      <c r="J13" s="487"/>
      <c r="K13" s="27">
        <v>774.89499999999998</v>
      </c>
      <c r="L13" s="84">
        <v>0.3</v>
      </c>
      <c r="M13" s="84">
        <v>74.088102259015741</v>
      </c>
      <c r="N13" s="84"/>
      <c r="O13" s="82"/>
    </row>
    <row r="14" spans="1:16" s="100" customFormat="1" ht="13" customHeight="1" x14ac:dyDescent="0.25">
      <c r="A14" s="98" t="s">
        <v>49</v>
      </c>
      <c r="B14" s="99"/>
      <c r="C14" s="86">
        <v>20932</v>
      </c>
      <c r="D14" s="87">
        <v>8.6</v>
      </c>
      <c r="E14" s="87"/>
      <c r="F14" s="86">
        <v>19961.161109747631</v>
      </c>
      <c r="G14" s="87">
        <v>8.8000000000000007</v>
      </c>
      <c r="H14" s="87">
        <v>4.8636393690459245</v>
      </c>
      <c r="I14" s="88">
        <v>2.8928512558732855</v>
      </c>
      <c r="J14" s="487"/>
      <c r="K14" s="86">
        <v>18700.757000000023</v>
      </c>
      <c r="L14" s="87">
        <v>8.1999999999999993</v>
      </c>
      <c r="M14" s="87">
        <v>11.93129775441697</v>
      </c>
      <c r="N14" s="88">
        <v>9.8218087722871772</v>
      </c>
      <c r="O14" s="97"/>
    </row>
    <row r="15" spans="1:16" ht="13" customHeight="1" x14ac:dyDescent="0.25">
      <c r="A15" s="101" t="s">
        <v>50</v>
      </c>
      <c r="B15" s="78"/>
      <c r="C15" s="102">
        <v>265</v>
      </c>
      <c r="D15" s="103"/>
      <c r="E15" s="103"/>
      <c r="F15" s="102">
        <v>603</v>
      </c>
      <c r="G15" s="103"/>
      <c r="H15" s="104">
        <v>-56.053067993366504</v>
      </c>
      <c r="I15" s="104"/>
      <c r="J15" s="488"/>
      <c r="K15" s="102">
        <v>603</v>
      </c>
      <c r="L15" s="104"/>
      <c r="M15" s="104">
        <v>-56.053067993366504</v>
      </c>
      <c r="N15" s="104"/>
      <c r="O15" s="97"/>
    </row>
    <row r="16" spans="1:16" ht="13" customHeight="1" x14ac:dyDescent="0.25">
      <c r="A16" s="105" t="s">
        <v>51</v>
      </c>
      <c r="B16" s="91"/>
      <c r="C16" s="79">
        <v>6970</v>
      </c>
      <c r="D16" s="106"/>
      <c r="E16" s="106"/>
      <c r="F16" s="79">
        <v>7012.7513215745184</v>
      </c>
      <c r="G16" s="106"/>
      <c r="H16" s="80">
        <v>-0.60962266611387372</v>
      </c>
      <c r="I16" s="80"/>
      <c r="J16" s="489"/>
      <c r="K16" s="79">
        <v>4878.4849999999997</v>
      </c>
      <c r="L16" s="80"/>
      <c r="M16" s="80">
        <v>42.872223651399977</v>
      </c>
      <c r="N16" s="81"/>
      <c r="O16" s="82"/>
    </row>
    <row r="17" spans="1:15" ht="13" customHeight="1" x14ac:dyDescent="0.25">
      <c r="A17" s="107" t="s">
        <v>52</v>
      </c>
      <c r="B17" s="91"/>
      <c r="C17" s="92">
        <v>1528</v>
      </c>
      <c r="D17" s="108"/>
      <c r="E17" s="108"/>
      <c r="F17" s="92">
        <v>1253.5640000000001</v>
      </c>
      <c r="G17" s="108"/>
      <c r="H17" s="93">
        <v>21.892460217428056</v>
      </c>
      <c r="I17" s="93"/>
      <c r="J17" s="488"/>
      <c r="K17" s="92">
        <v>1253.5640000000001</v>
      </c>
      <c r="L17" s="93"/>
      <c r="M17" s="93">
        <v>21.892460217428056</v>
      </c>
      <c r="N17" s="93"/>
      <c r="O17" s="82"/>
    </row>
    <row r="18" spans="1:15" ht="13" customHeight="1" x14ac:dyDescent="0.25">
      <c r="A18" s="105" t="s">
        <v>53</v>
      </c>
      <c r="B18" s="91"/>
      <c r="C18" s="79">
        <v>5442</v>
      </c>
      <c r="D18" s="82"/>
      <c r="E18" s="82"/>
      <c r="F18" s="79">
        <v>5759.1873215745181</v>
      </c>
      <c r="G18" s="82"/>
      <c r="H18" s="80">
        <v>-5.5075013862858953</v>
      </c>
      <c r="I18" s="80"/>
      <c r="J18" s="490"/>
      <c r="K18" s="79">
        <v>3624.9209999999994</v>
      </c>
      <c r="L18" s="80"/>
      <c r="M18" s="80">
        <v>50.12740967320395</v>
      </c>
      <c r="N18" s="81"/>
      <c r="O18" s="82"/>
    </row>
    <row r="19" spans="1:15" ht="13" customHeight="1" x14ac:dyDescent="0.25">
      <c r="A19" s="107" t="s">
        <v>54</v>
      </c>
      <c r="B19" s="91"/>
      <c r="C19" s="92">
        <v>1879</v>
      </c>
      <c r="D19" s="108"/>
      <c r="E19" s="108"/>
      <c r="F19" s="92">
        <v>-708.08967008534717</v>
      </c>
      <c r="G19" s="108"/>
      <c r="H19" s="93" t="s">
        <v>158</v>
      </c>
      <c r="I19" s="93"/>
      <c r="J19" s="488"/>
      <c r="K19" s="92">
        <v>-700.65800000000002</v>
      </c>
      <c r="L19" s="93"/>
      <c r="M19" s="93" t="s">
        <v>158</v>
      </c>
      <c r="N19" s="93"/>
      <c r="O19" s="82"/>
    </row>
    <row r="20" spans="1:15" s="100" customFormat="1" ht="13" customHeight="1" x14ac:dyDescent="0.25">
      <c r="A20" s="101" t="s">
        <v>55</v>
      </c>
      <c r="B20" s="99"/>
      <c r="C20" s="102">
        <v>7339</v>
      </c>
      <c r="D20" s="113"/>
      <c r="E20" s="113"/>
      <c r="F20" s="102">
        <v>5377.0976514891709</v>
      </c>
      <c r="G20" s="113"/>
      <c r="H20" s="104">
        <v>36.486269650830792</v>
      </c>
      <c r="I20" s="104"/>
      <c r="J20" s="490"/>
      <c r="K20" s="102">
        <v>3250.2629999999999</v>
      </c>
      <c r="L20" s="104"/>
      <c r="M20" s="104">
        <v>125.79711241828737</v>
      </c>
      <c r="N20" s="104"/>
      <c r="O20" s="97"/>
    </row>
    <row r="21" spans="1:15" s="121" customFormat="1" ht="22.5" customHeight="1" x14ac:dyDescent="0.25">
      <c r="A21" s="114" t="s">
        <v>147</v>
      </c>
      <c r="B21" s="115"/>
      <c r="C21" s="116">
        <v>13328</v>
      </c>
      <c r="D21" s="117"/>
      <c r="E21" s="117"/>
      <c r="F21" s="116">
        <v>13981.063458258461</v>
      </c>
      <c r="G21" s="117"/>
      <c r="H21" s="119">
        <v>-4.6710571066945761</v>
      </c>
      <c r="I21" s="119"/>
      <c r="J21" s="491"/>
      <c r="K21" s="116">
        <v>14847.494000000024</v>
      </c>
      <c r="L21" s="118"/>
      <c r="M21" s="119">
        <v>-10.234009860519366</v>
      </c>
      <c r="N21" s="24"/>
      <c r="O21" s="120"/>
    </row>
    <row r="22" spans="1:15" ht="13" customHeight="1" x14ac:dyDescent="0.25">
      <c r="A22" s="96" t="s">
        <v>56</v>
      </c>
      <c r="B22" s="78"/>
      <c r="C22" s="92">
        <v>4109</v>
      </c>
      <c r="D22" s="502"/>
      <c r="E22" s="122"/>
      <c r="F22" s="92">
        <v>4507.532677354412</v>
      </c>
      <c r="G22" s="122"/>
      <c r="H22" s="93">
        <v>-8.8414817125257343</v>
      </c>
      <c r="I22" s="93"/>
      <c r="J22" s="492"/>
      <c r="K22" s="92">
        <v>4821.4690000000001</v>
      </c>
      <c r="L22" s="122"/>
      <c r="M22" s="93">
        <v>-14.77701090684188</v>
      </c>
      <c r="N22" s="93"/>
      <c r="O22" s="97"/>
    </row>
    <row r="23" spans="1:15" ht="13" customHeight="1" x14ac:dyDescent="0.25">
      <c r="A23" s="123" t="s">
        <v>57</v>
      </c>
      <c r="B23" s="78"/>
      <c r="C23" s="109">
        <v>2386</v>
      </c>
      <c r="D23" s="124"/>
      <c r="E23" s="124"/>
      <c r="F23" s="109">
        <v>2062</v>
      </c>
      <c r="G23" s="124"/>
      <c r="H23" s="110">
        <v>15.71290009699322</v>
      </c>
      <c r="I23" s="110"/>
      <c r="J23" s="490"/>
      <c r="K23" s="109">
        <v>2062</v>
      </c>
      <c r="L23" s="110"/>
      <c r="M23" s="110">
        <v>15.71290009699322</v>
      </c>
      <c r="N23" s="111"/>
      <c r="O23" s="97"/>
    </row>
    <row r="24" spans="1:15" ht="13" customHeight="1" x14ac:dyDescent="0.25">
      <c r="A24" s="432" t="s">
        <v>144</v>
      </c>
      <c r="B24" s="78"/>
      <c r="C24" s="92">
        <v>11605</v>
      </c>
      <c r="D24" s="122"/>
      <c r="E24" s="122"/>
      <c r="F24" s="92">
        <v>11535.53078090405</v>
      </c>
      <c r="G24" s="122"/>
      <c r="H24" s="448">
        <v>0.60221952864925044</v>
      </c>
      <c r="I24" s="486"/>
      <c r="J24" s="492"/>
      <c r="K24" s="92">
        <v>12088.025000000023</v>
      </c>
      <c r="L24" s="122"/>
      <c r="M24" s="448">
        <v>-3.9958967656008482</v>
      </c>
      <c r="N24" s="93"/>
      <c r="O24" s="97"/>
    </row>
    <row r="25" spans="1:15" s="100" customFormat="1" ht="13" customHeight="1" x14ac:dyDescent="0.25">
      <c r="A25" s="433" t="s">
        <v>145</v>
      </c>
      <c r="B25" s="99"/>
      <c r="C25" s="434">
        <v>0</v>
      </c>
      <c r="D25" s="435"/>
      <c r="E25" s="435"/>
      <c r="F25" s="434">
        <v>165.97599999999971</v>
      </c>
      <c r="G25" s="435"/>
      <c r="H25" s="112">
        <v>-100</v>
      </c>
      <c r="I25" s="112"/>
      <c r="J25" s="490"/>
      <c r="K25" s="434">
        <v>165.97599999999971</v>
      </c>
      <c r="L25" s="112"/>
      <c r="M25" s="112">
        <v>-100</v>
      </c>
      <c r="N25" s="112"/>
      <c r="O25" s="97"/>
    </row>
    <row r="26" spans="1:15" s="100" customFormat="1" ht="13" customHeight="1" x14ac:dyDescent="0.25">
      <c r="A26" s="432" t="s">
        <v>58</v>
      </c>
      <c r="B26" s="78"/>
      <c r="C26" s="102">
        <v>11605</v>
      </c>
      <c r="D26" s="113"/>
      <c r="E26" s="113"/>
      <c r="F26" s="102">
        <v>11701.50678090405</v>
      </c>
      <c r="G26" s="113"/>
      <c r="H26" s="104">
        <v>-0.82473806759264523</v>
      </c>
      <c r="I26" s="104"/>
      <c r="J26" s="490"/>
      <c r="K26" s="102">
        <v>12254.001000000024</v>
      </c>
      <c r="L26" s="104"/>
      <c r="M26" s="104">
        <v>-5.296237530909476</v>
      </c>
      <c r="N26" s="104"/>
      <c r="O26" s="97"/>
    </row>
    <row r="27" spans="1:15" ht="13" customHeight="1" x14ac:dyDescent="0.25">
      <c r="A27" s="437" t="s">
        <v>59</v>
      </c>
      <c r="B27" s="99"/>
      <c r="C27" s="26">
        <v>7878</v>
      </c>
      <c r="D27" s="439"/>
      <c r="E27" s="439"/>
      <c r="F27" s="26">
        <v>8255.7549429509781</v>
      </c>
      <c r="G27" s="439"/>
      <c r="H27" s="95">
        <v>-4.5756559583144725</v>
      </c>
      <c r="I27" s="95"/>
      <c r="J27" s="493"/>
      <c r="K27" s="26">
        <v>8797</v>
      </c>
      <c r="L27" s="438"/>
      <c r="M27" s="95">
        <v>-10.446743207911791</v>
      </c>
      <c r="N27" s="95"/>
      <c r="O27" s="97"/>
    </row>
    <row r="28" spans="1:15" ht="13" customHeight="1" thickBot="1" x14ac:dyDescent="0.3">
      <c r="A28" s="125" t="s">
        <v>60</v>
      </c>
      <c r="B28" s="436"/>
      <c r="C28" s="440">
        <v>3727</v>
      </c>
      <c r="D28" s="441"/>
      <c r="E28" s="441"/>
      <c r="F28" s="440">
        <v>3445.7518379530711</v>
      </c>
      <c r="G28" s="441"/>
      <c r="H28" s="126">
        <v>8.1621711392310559</v>
      </c>
      <c r="I28" s="126"/>
      <c r="J28" s="490"/>
      <c r="K28" s="440">
        <v>3457</v>
      </c>
      <c r="L28" s="126"/>
      <c r="M28" s="126">
        <v>7.8102400925658122</v>
      </c>
      <c r="N28" s="126"/>
      <c r="O28" s="97"/>
    </row>
    <row r="29" spans="1:15" ht="13" customHeight="1" x14ac:dyDescent="0.25">
      <c r="A29" s="77"/>
      <c r="B29" s="78"/>
      <c r="C29" s="127"/>
      <c r="D29" s="128"/>
      <c r="E29" s="128"/>
      <c r="F29" s="128"/>
      <c r="G29" s="128"/>
      <c r="H29" s="128"/>
      <c r="I29" s="128"/>
      <c r="J29" s="128"/>
      <c r="K29" s="127"/>
      <c r="L29" s="129"/>
      <c r="M29" s="129"/>
      <c r="N29" s="130"/>
      <c r="O29" s="129"/>
    </row>
    <row r="30" spans="1:15" ht="15" customHeight="1" x14ac:dyDescent="0.25">
      <c r="A30" s="132" t="s">
        <v>61</v>
      </c>
      <c r="C30" s="75">
        <v>2019</v>
      </c>
      <c r="D30" s="75" t="s">
        <v>41</v>
      </c>
      <c r="E30" s="75"/>
      <c r="F30" s="483" t="s">
        <v>169</v>
      </c>
      <c r="G30" s="75" t="s">
        <v>41</v>
      </c>
      <c r="H30" s="75" t="s">
        <v>4</v>
      </c>
      <c r="I30" s="75" t="s">
        <v>170</v>
      </c>
      <c r="J30" s="496"/>
      <c r="K30" s="483" t="s">
        <v>169</v>
      </c>
      <c r="L30" s="75" t="s">
        <v>41</v>
      </c>
      <c r="M30" s="75" t="s">
        <v>4</v>
      </c>
      <c r="N30" s="75" t="s">
        <v>170</v>
      </c>
      <c r="O30" s="133"/>
    </row>
    <row r="31" spans="1:15" ht="13" customHeight="1" x14ac:dyDescent="0.25">
      <c r="A31" s="134" t="s">
        <v>62</v>
      </c>
      <c r="B31" s="78"/>
      <c r="C31" s="109">
        <v>20932</v>
      </c>
      <c r="D31" s="135">
        <v>8.6</v>
      </c>
      <c r="E31" s="135"/>
      <c r="F31" s="109">
        <v>19961.161109747631</v>
      </c>
      <c r="G31" s="135">
        <v>8.8000000000000007</v>
      </c>
      <c r="H31" s="135">
        <v>4.8636393690459245</v>
      </c>
      <c r="I31" s="111">
        <v>2.8928512558732855</v>
      </c>
      <c r="J31" s="497"/>
      <c r="K31" s="109">
        <v>18700.757000000023</v>
      </c>
      <c r="L31" s="135">
        <v>8.1999999999999993</v>
      </c>
      <c r="M31" s="135">
        <v>11.93129775441697</v>
      </c>
      <c r="N31" s="111">
        <v>9.8218087722871772</v>
      </c>
      <c r="O31" s="97"/>
    </row>
    <row r="32" spans="1:15" ht="13" customHeight="1" x14ac:dyDescent="0.25">
      <c r="A32" s="136" t="s">
        <v>63</v>
      </c>
      <c r="C32" s="92">
        <v>11394</v>
      </c>
      <c r="D32" s="137">
        <v>4.7</v>
      </c>
      <c r="E32" s="137"/>
      <c r="F32" s="92">
        <v>10725.826496362226</v>
      </c>
      <c r="G32" s="137">
        <v>4.7</v>
      </c>
      <c r="H32" s="137">
        <v>6.2295759106712367</v>
      </c>
      <c r="I32" s="138"/>
      <c r="J32" s="497"/>
      <c r="K32" s="92">
        <v>6994.5209999999997</v>
      </c>
      <c r="L32" s="137">
        <v>3.1</v>
      </c>
      <c r="M32" s="137">
        <v>62.898931892548468</v>
      </c>
      <c r="N32" s="138"/>
      <c r="O32" s="97"/>
    </row>
    <row r="33" spans="1:15" ht="13" customHeight="1" x14ac:dyDescent="0.25">
      <c r="A33" s="139" t="s">
        <v>64</v>
      </c>
      <c r="B33" s="78"/>
      <c r="C33" s="109">
        <v>2302</v>
      </c>
      <c r="D33" s="135">
        <v>0.89999999999999947</v>
      </c>
      <c r="E33" s="135"/>
      <c r="F33" s="109">
        <v>1728.6389999999999</v>
      </c>
      <c r="G33" s="135">
        <v>0.79999999999999982</v>
      </c>
      <c r="H33" s="111">
        <v>33.168348047220974</v>
      </c>
      <c r="I33" s="140"/>
      <c r="J33" s="497"/>
      <c r="K33" s="109">
        <v>1728.6389999999999</v>
      </c>
      <c r="L33" s="135">
        <v>0.80000000000000027</v>
      </c>
      <c r="M33" s="111">
        <v>33.168348047220974</v>
      </c>
      <c r="N33" s="140"/>
      <c r="O33" s="97"/>
    </row>
    <row r="34" spans="1:15" ht="13" customHeight="1" x14ac:dyDescent="0.25">
      <c r="A34" s="141" t="s">
        <v>65</v>
      </c>
      <c r="B34" s="78"/>
      <c r="C34" s="92">
        <v>34628</v>
      </c>
      <c r="D34" s="137">
        <v>14.2</v>
      </c>
      <c r="E34" s="137"/>
      <c r="F34" s="92">
        <v>32415.626606109858</v>
      </c>
      <c r="G34" s="137">
        <v>14.3</v>
      </c>
      <c r="H34" s="137">
        <v>6.8250212182328962</v>
      </c>
      <c r="I34" s="93">
        <v>4.3485428510981361</v>
      </c>
      <c r="J34" s="497"/>
      <c r="K34" s="92">
        <v>27423.917000000023</v>
      </c>
      <c r="L34" s="137">
        <v>12.1</v>
      </c>
      <c r="M34" s="137">
        <v>26.269343653570608</v>
      </c>
      <c r="N34" s="93">
        <v>23.342095950510956</v>
      </c>
      <c r="O34" s="142"/>
    </row>
    <row r="35" spans="1:15" s="100" customFormat="1" ht="13" customHeight="1" thickBot="1" x14ac:dyDescent="0.3">
      <c r="A35" s="143" t="s">
        <v>66</v>
      </c>
      <c r="B35" s="144"/>
      <c r="C35" s="145">
        <v>10220.225496418436</v>
      </c>
      <c r="D35" s="146"/>
      <c r="E35" s="146"/>
      <c r="F35" s="145">
        <v>9866.8353358479817</v>
      </c>
      <c r="G35" s="146"/>
      <c r="H35" s="148">
        <v>3.5815958059675301</v>
      </c>
      <c r="I35" s="148"/>
      <c r="J35" s="494"/>
      <c r="K35" s="145">
        <v>9866.8353358479817</v>
      </c>
      <c r="L35" s="147"/>
      <c r="M35" s="148">
        <v>3.5815958059675301</v>
      </c>
      <c r="N35" s="149"/>
      <c r="O35" s="150"/>
    </row>
    <row r="36" spans="1:15" s="100" customFormat="1" ht="13" customHeight="1" x14ac:dyDescent="0.25">
      <c r="A36" s="151"/>
      <c r="B36" s="150"/>
      <c r="C36" s="97"/>
      <c r="D36" s="150"/>
      <c r="E36" s="150"/>
      <c r="F36" s="150"/>
      <c r="G36" s="150"/>
      <c r="H36" s="150"/>
      <c r="I36" s="150"/>
      <c r="J36" s="495"/>
      <c r="K36" s="82"/>
      <c r="L36" s="131"/>
      <c r="M36" s="80"/>
      <c r="N36" s="152"/>
      <c r="O36" s="150"/>
    </row>
    <row r="37" spans="1:15" ht="11.15" customHeight="1" x14ac:dyDescent="0.25">
      <c r="A37" s="159"/>
      <c r="B37" s="99"/>
      <c r="C37" s="541"/>
      <c r="D37" s="150"/>
      <c r="E37" s="150"/>
      <c r="F37" s="150"/>
      <c r="G37" s="150"/>
      <c r="H37" s="150"/>
      <c r="I37" s="150"/>
      <c r="J37" s="150"/>
      <c r="K37" s="160"/>
      <c r="L37" s="150"/>
      <c r="M37" s="161"/>
      <c r="N37" s="155"/>
      <c r="O37" s="156"/>
    </row>
    <row r="38" spans="1:15" ht="11.15" customHeight="1" x14ac:dyDescent="0.25">
      <c r="A38" s="560" t="s">
        <v>164</v>
      </c>
      <c r="B38" s="560"/>
      <c r="C38" s="560"/>
      <c r="D38" s="560"/>
      <c r="E38" s="560"/>
      <c r="F38" s="560"/>
      <c r="G38" s="560"/>
      <c r="H38" s="560"/>
      <c r="I38" s="560"/>
      <c r="J38" s="560"/>
      <c r="K38" s="560"/>
      <c r="L38" s="560"/>
      <c r="M38" s="560"/>
      <c r="N38" s="560"/>
      <c r="O38" s="560"/>
    </row>
    <row r="39" spans="1:15" s="162" customFormat="1" ht="10.5" customHeight="1" x14ac:dyDescent="0.25">
      <c r="A39" s="560" t="s">
        <v>206</v>
      </c>
      <c r="B39" s="560"/>
      <c r="C39" s="560"/>
      <c r="D39" s="560"/>
      <c r="E39" s="560"/>
      <c r="F39" s="560"/>
      <c r="G39" s="560"/>
      <c r="H39" s="560"/>
      <c r="I39" s="560"/>
      <c r="J39" s="560"/>
      <c r="K39" s="560"/>
      <c r="L39" s="560"/>
      <c r="M39" s="560"/>
      <c r="N39" s="560"/>
      <c r="O39" s="560"/>
    </row>
    <row r="40" spans="1:15" s="162" customFormat="1" ht="10.5" customHeight="1" x14ac:dyDescent="0.25">
      <c r="A40" s="560" t="s">
        <v>171</v>
      </c>
      <c r="B40" s="560"/>
      <c r="C40" s="560"/>
      <c r="D40" s="560"/>
      <c r="E40" s="560"/>
      <c r="F40" s="560"/>
      <c r="G40" s="560"/>
      <c r="H40" s="560"/>
      <c r="I40" s="560"/>
      <c r="J40" s="560"/>
      <c r="K40" s="560"/>
      <c r="L40" s="560"/>
      <c r="M40" s="560"/>
      <c r="N40" s="560"/>
      <c r="O40" s="560"/>
    </row>
    <row r="41" spans="1:15" ht="11.15" customHeight="1" x14ac:dyDescent="0.25">
      <c r="A41" s="562" t="s">
        <v>67</v>
      </c>
      <c r="B41" s="562"/>
      <c r="C41" s="562"/>
      <c r="D41" s="562"/>
      <c r="E41" s="562"/>
      <c r="F41" s="562"/>
      <c r="G41" s="562"/>
      <c r="H41" s="562"/>
      <c r="I41" s="562"/>
      <c r="J41" s="562"/>
      <c r="K41" s="562"/>
      <c r="L41" s="562"/>
      <c r="M41" s="562"/>
      <c r="N41" s="562"/>
      <c r="O41" s="163"/>
    </row>
    <row r="42" spans="1:15" ht="11.15" customHeight="1" x14ac:dyDescent="0.25">
      <c r="A42" s="562" t="s">
        <v>68</v>
      </c>
      <c r="B42" s="562"/>
      <c r="C42" s="562"/>
      <c r="D42" s="562"/>
      <c r="E42" s="562"/>
      <c r="F42" s="562"/>
      <c r="G42" s="562"/>
      <c r="H42" s="562"/>
      <c r="I42" s="562"/>
      <c r="J42" s="562"/>
      <c r="K42" s="562"/>
      <c r="L42" s="562"/>
      <c r="M42" s="562"/>
      <c r="N42" s="562"/>
      <c r="O42" s="165"/>
    </row>
    <row r="43" spans="1:15" ht="11.15" customHeight="1" x14ac:dyDescent="0.25">
      <c r="A43" s="563" t="s">
        <v>69</v>
      </c>
      <c r="B43" s="563"/>
      <c r="C43" s="563"/>
      <c r="D43" s="563"/>
      <c r="E43" s="563"/>
      <c r="F43" s="563"/>
      <c r="G43" s="563"/>
      <c r="H43" s="563"/>
      <c r="I43" s="563"/>
      <c r="J43" s="563"/>
      <c r="K43" s="563"/>
      <c r="L43" s="563"/>
      <c r="M43" s="563"/>
      <c r="N43" s="563"/>
      <c r="O43" s="164"/>
    </row>
  </sheetData>
  <mergeCells count="12">
    <mergeCell ref="A43:N43"/>
    <mergeCell ref="A1:O1"/>
    <mergeCell ref="A2:O2"/>
    <mergeCell ref="A3:O3"/>
    <mergeCell ref="C5:N5"/>
    <mergeCell ref="F6:I6"/>
    <mergeCell ref="K6:N6"/>
    <mergeCell ref="A38:O38"/>
    <mergeCell ref="A39:O39"/>
    <mergeCell ref="A40:O40"/>
    <mergeCell ref="A41:N41"/>
    <mergeCell ref="A42:N42"/>
  </mergeCells>
  <pageMargins left="0.19685039370078741" right="0.31496062992125984" top="0.78740157480314965" bottom="0.23622047244094491" header="0" footer="0"/>
  <pageSetup scale="7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55"/>
  <sheetViews>
    <sheetView showGridLines="0" zoomScaleNormal="100" zoomScaleSheetLayoutView="145" workbookViewId="0">
      <selection sqref="A1:H1"/>
    </sheetView>
  </sheetViews>
  <sheetFormatPr defaultColWidth="9.81640625" defaultRowHeight="10.5" x14ac:dyDescent="0.25"/>
  <cols>
    <col min="1" max="1" width="32.26953125" style="2" customWidth="1"/>
    <col min="2" max="2" width="1.7265625" style="3" customWidth="1"/>
    <col min="3" max="3" width="10.81640625" style="3" customWidth="1"/>
    <col min="4" max="5" width="10.7265625" style="3" customWidth="1"/>
    <col min="6" max="6" width="10.54296875" style="3" customWidth="1"/>
    <col min="7" max="8" width="10.7265625" style="5" customWidth="1"/>
    <col min="9" max="16384" width="9.81640625" style="1"/>
  </cols>
  <sheetData>
    <row r="1" spans="1:8" ht="11.15" customHeight="1" x14ac:dyDescent="0.25">
      <c r="A1" s="556" t="s">
        <v>0</v>
      </c>
      <c r="B1" s="556"/>
      <c r="C1" s="556"/>
      <c r="D1" s="556"/>
      <c r="E1" s="556"/>
      <c r="F1" s="556"/>
      <c r="G1" s="556"/>
      <c r="H1" s="556"/>
    </row>
    <row r="2" spans="1:8" ht="11.15" customHeight="1" x14ac:dyDescent="0.25">
      <c r="A2" s="557" t="s">
        <v>1</v>
      </c>
      <c r="B2" s="557"/>
      <c r="C2" s="557"/>
      <c r="D2" s="557"/>
      <c r="E2" s="557"/>
      <c r="F2" s="557"/>
      <c r="G2" s="557"/>
      <c r="H2" s="557"/>
    </row>
    <row r="3" spans="1:8" ht="11.15" customHeight="1" x14ac:dyDescent="0.25">
      <c r="A3" s="558" t="s">
        <v>2</v>
      </c>
      <c r="B3" s="558"/>
      <c r="C3" s="558"/>
      <c r="D3" s="558"/>
      <c r="E3" s="558"/>
      <c r="F3" s="558"/>
      <c r="G3" s="558"/>
      <c r="H3" s="558"/>
    </row>
    <row r="4" spans="1:8" ht="11.15" customHeight="1" x14ac:dyDescent="0.25">
      <c r="D4" s="20"/>
      <c r="E4" s="20"/>
      <c r="F4" s="20"/>
      <c r="G4" s="4"/>
    </row>
    <row r="5" spans="1:8" ht="15" customHeight="1" x14ac:dyDescent="0.25">
      <c r="A5" s="6" t="s">
        <v>3</v>
      </c>
      <c r="B5" s="7"/>
      <c r="C5" s="8"/>
      <c r="D5" s="472" t="s">
        <v>180</v>
      </c>
      <c r="E5" s="472" t="s">
        <v>181</v>
      </c>
      <c r="F5" s="9" t="s">
        <v>4</v>
      </c>
    </row>
    <row r="6" spans="1:8" ht="13" customHeight="1" x14ac:dyDescent="0.25">
      <c r="A6" s="475" t="s">
        <v>5</v>
      </c>
      <c r="B6" s="10"/>
      <c r="C6" s="11"/>
      <c r="D6" s="12">
        <v>70472</v>
      </c>
      <c r="E6" s="12">
        <v>62047</v>
      </c>
      <c r="F6" s="13">
        <v>13.578416361790246</v>
      </c>
      <c r="G6" s="464"/>
      <c r="H6" s="500"/>
    </row>
    <row r="7" spans="1:8" ht="13" customHeight="1" x14ac:dyDescent="0.25">
      <c r="A7" s="476" t="s">
        <v>6</v>
      </c>
      <c r="B7" s="10"/>
      <c r="C7" s="63"/>
      <c r="D7" s="428">
        <v>21340</v>
      </c>
      <c r="E7" s="428">
        <v>30924</v>
      </c>
      <c r="F7" s="429">
        <v>-30.992109688268009</v>
      </c>
      <c r="G7" s="464"/>
      <c r="H7" s="500"/>
    </row>
    <row r="8" spans="1:8" ht="13" customHeight="1" x14ac:dyDescent="0.25">
      <c r="A8" s="475" t="s">
        <v>7</v>
      </c>
      <c r="B8" s="10"/>
      <c r="C8" s="11"/>
      <c r="D8" s="12">
        <v>26222</v>
      </c>
      <c r="E8" s="12">
        <v>28164</v>
      </c>
      <c r="F8" s="13">
        <v>-6.8953273682715537</v>
      </c>
      <c r="G8" s="464"/>
      <c r="H8" s="500"/>
    </row>
    <row r="9" spans="1:8" ht="13" customHeight="1" x14ac:dyDescent="0.25">
      <c r="A9" s="476" t="s">
        <v>8</v>
      </c>
      <c r="B9" s="10"/>
      <c r="C9" s="63"/>
      <c r="D9" s="428">
        <v>37438</v>
      </c>
      <c r="E9" s="428">
        <v>35686</v>
      </c>
      <c r="F9" s="429">
        <v>4.9094883147452695</v>
      </c>
      <c r="G9" s="464"/>
      <c r="H9" s="500"/>
    </row>
    <row r="10" spans="1:8" ht="13" customHeight="1" x14ac:dyDescent="0.25">
      <c r="A10" s="475" t="s">
        <v>9</v>
      </c>
      <c r="B10" s="10"/>
      <c r="C10" s="11"/>
      <c r="D10" s="12">
        <v>21884</v>
      </c>
      <c r="E10" s="12">
        <v>20786</v>
      </c>
      <c r="F10" s="13">
        <v>5.2824016164726206</v>
      </c>
      <c r="G10" s="464"/>
      <c r="H10" s="500"/>
    </row>
    <row r="11" spans="1:8" ht="13" customHeight="1" x14ac:dyDescent="0.25">
      <c r="A11" s="476" t="s">
        <v>10</v>
      </c>
      <c r="B11" s="10"/>
      <c r="C11" s="63"/>
      <c r="D11" s="428">
        <v>177356</v>
      </c>
      <c r="E11" s="428">
        <v>177607</v>
      </c>
      <c r="F11" s="429">
        <v>-0.1413232586553459</v>
      </c>
      <c r="G11" s="464"/>
      <c r="H11" s="500"/>
    </row>
    <row r="12" spans="1:8" ht="13" customHeight="1" x14ac:dyDescent="0.25">
      <c r="A12" s="475" t="s">
        <v>11</v>
      </c>
      <c r="B12" s="10"/>
      <c r="C12" s="11"/>
      <c r="D12" s="12">
        <v>92060</v>
      </c>
      <c r="E12" s="12">
        <v>94315</v>
      </c>
      <c r="F12" s="13">
        <v>-2.3909240311721369</v>
      </c>
      <c r="G12" s="464"/>
      <c r="H12" s="500"/>
    </row>
    <row r="13" spans="1:8" ht="13" customHeight="1" x14ac:dyDescent="0.25">
      <c r="A13" s="293" t="s">
        <v>12</v>
      </c>
      <c r="B13" s="15"/>
      <c r="C13" s="63"/>
      <c r="D13" s="428">
        <v>110750</v>
      </c>
      <c r="E13" s="428">
        <v>108602</v>
      </c>
      <c r="F13" s="429">
        <v>1.9778641277324649</v>
      </c>
      <c r="G13" s="464"/>
      <c r="H13" s="500"/>
    </row>
    <row r="14" spans="1:8" ht="13" customHeight="1" x14ac:dyDescent="0.25">
      <c r="A14" s="475" t="s">
        <v>152</v>
      </c>
      <c r="B14" s="15"/>
      <c r="C14" s="11"/>
      <c r="D14" s="12">
        <v>50307</v>
      </c>
      <c r="E14" s="12">
        <v>0</v>
      </c>
      <c r="F14" s="13" t="s">
        <v>158</v>
      </c>
      <c r="G14" s="464"/>
      <c r="H14" s="500"/>
    </row>
    <row r="15" spans="1:8" ht="13" customHeight="1" x14ac:dyDescent="0.25">
      <c r="A15" s="477" t="s">
        <v>157</v>
      </c>
      <c r="B15" s="10"/>
      <c r="C15" s="63"/>
      <c r="D15" s="428">
        <v>148116</v>
      </c>
      <c r="E15" s="428">
        <v>145610</v>
      </c>
      <c r="F15" s="429">
        <v>1.7210356431563767</v>
      </c>
      <c r="G15" s="464"/>
      <c r="H15" s="500"/>
    </row>
    <row r="16" spans="1:8" ht="13" customHeight="1" x14ac:dyDescent="0.25">
      <c r="A16" s="96" t="s">
        <v>13</v>
      </c>
      <c r="B16" s="63"/>
      <c r="C16" s="11"/>
      <c r="D16" s="12">
        <v>50629</v>
      </c>
      <c r="E16" s="12">
        <v>50247</v>
      </c>
      <c r="F16" s="13">
        <v>0.76024439270006017</v>
      </c>
      <c r="G16" s="464"/>
      <c r="H16" s="500"/>
    </row>
    <row r="17" spans="1:8" ht="13" customHeight="1" thickBot="1" x14ac:dyDescent="0.3">
      <c r="A17" s="478" t="s">
        <v>14</v>
      </c>
      <c r="B17" s="465"/>
      <c r="C17" s="466"/>
      <c r="D17" s="467">
        <v>629218</v>
      </c>
      <c r="E17" s="467">
        <v>576381</v>
      </c>
      <c r="F17" s="468">
        <v>9.1670266715939697</v>
      </c>
      <c r="G17" s="464"/>
      <c r="H17" s="500"/>
    </row>
    <row r="18" spans="1:8" ht="11.15" customHeight="1" x14ac:dyDescent="0.25">
      <c r="C18" s="454"/>
      <c r="D18" s="19"/>
      <c r="E18" s="19"/>
      <c r="F18" s="20"/>
      <c r="G18" s="464"/>
      <c r="H18" s="500"/>
    </row>
    <row r="19" spans="1:8" ht="15" customHeight="1" x14ac:dyDescent="0.25">
      <c r="A19" s="21" t="s">
        <v>15</v>
      </c>
      <c r="B19" s="7"/>
      <c r="C19" s="8"/>
      <c r="D19" s="22"/>
      <c r="E19" s="22"/>
      <c r="F19" s="23"/>
      <c r="G19" s="464"/>
      <c r="H19" s="500"/>
    </row>
    <row r="20" spans="1:8" ht="13" customHeight="1" x14ac:dyDescent="0.25">
      <c r="A20" s="475" t="s">
        <v>16</v>
      </c>
      <c r="B20" s="10"/>
      <c r="C20" s="11"/>
      <c r="D20" s="25">
        <v>3866</v>
      </c>
      <c r="E20" s="25">
        <v>2436</v>
      </c>
      <c r="F20" s="13">
        <v>58.702791461412154</v>
      </c>
      <c r="G20" s="464"/>
      <c r="H20" s="500"/>
    </row>
    <row r="21" spans="1:8" ht="13" customHeight="1" x14ac:dyDescent="0.25">
      <c r="A21" s="476" t="s">
        <v>146</v>
      </c>
      <c r="B21" s="10"/>
      <c r="C21" s="63"/>
      <c r="D21" s="428">
        <v>16494</v>
      </c>
      <c r="E21" s="428">
        <v>11238</v>
      </c>
      <c r="F21" s="429">
        <v>46.769887880405768</v>
      </c>
      <c r="G21" s="464"/>
      <c r="H21" s="500"/>
    </row>
    <row r="22" spans="1:8" ht="13" customHeight="1" x14ac:dyDescent="0.25">
      <c r="A22" s="475" t="s">
        <v>17</v>
      </c>
      <c r="B22" s="10"/>
      <c r="C22" s="11"/>
      <c r="D22" s="25">
        <v>747</v>
      </c>
      <c r="E22" s="25">
        <v>964</v>
      </c>
      <c r="F22" s="13">
        <v>-22.510373443983401</v>
      </c>
      <c r="G22" s="464"/>
      <c r="H22" s="500"/>
    </row>
    <row r="23" spans="1:8" ht="13" customHeight="1" x14ac:dyDescent="0.25">
      <c r="A23" s="476" t="s">
        <v>153</v>
      </c>
      <c r="B23" s="10"/>
      <c r="C23" s="63"/>
      <c r="D23" s="428">
        <v>5919</v>
      </c>
      <c r="E23" s="428">
        <v>0</v>
      </c>
      <c r="F23" s="429" t="s">
        <v>158</v>
      </c>
      <c r="G23" s="464"/>
      <c r="H23" s="460"/>
    </row>
    <row r="24" spans="1:8" ht="13" customHeight="1" x14ac:dyDescent="0.25">
      <c r="A24" s="475" t="s">
        <v>18</v>
      </c>
      <c r="B24" s="10"/>
      <c r="C24" s="11"/>
      <c r="D24" s="25">
        <v>99808</v>
      </c>
      <c r="E24" s="25">
        <v>86826</v>
      </c>
      <c r="F24" s="13">
        <v>14.951742565590953</v>
      </c>
      <c r="G24" s="464"/>
      <c r="H24" s="500"/>
    </row>
    <row r="25" spans="1:8" ht="13" customHeight="1" x14ac:dyDescent="0.25">
      <c r="A25" s="476" t="s">
        <v>19</v>
      </c>
      <c r="B25" s="10"/>
      <c r="C25" s="63"/>
      <c r="D25" s="428">
        <v>126834</v>
      </c>
      <c r="E25" s="428">
        <v>101464</v>
      </c>
      <c r="F25" s="429">
        <v>25.003942284948355</v>
      </c>
      <c r="G25" s="464"/>
      <c r="H25" s="500"/>
    </row>
    <row r="26" spans="1:8" ht="13" customHeight="1" x14ac:dyDescent="0.25">
      <c r="A26" s="475" t="s">
        <v>20</v>
      </c>
      <c r="B26" s="10"/>
      <c r="C26" s="11"/>
      <c r="D26" s="25">
        <v>96565</v>
      </c>
      <c r="E26" s="25">
        <v>108161</v>
      </c>
      <c r="F26" s="13">
        <v>-10.721054723976298</v>
      </c>
      <c r="G26" s="464"/>
      <c r="H26" s="500"/>
    </row>
    <row r="27" spans="1:8" ht="13" customHeight="1" x14ac:dyDescent="0.25">
      <c r="A27" s="476" t="s">
        <v>154</v>
      </c>
      <c r="B27" s="10"/>
      <c r="C27" s="63"/>
      <c r="D27" s="428">
        <v>45426</v>
      </c>
      <c r="E27" s="428">
        <v>0</v>
      </c>
      <c r="F27" s="429" t="s">
        <v>158</v>
      </c>
      <c r="G27" s="464"/>
      <c r="H27" s="500"/>
    </row>
    <row r="28" spans="1:8" ht="13" customHeight="1" x14ac:dyDescent="0.25">
      <c r="A28" s="475" t="s">
        <v>21</v>
      </c>
      <c r="B28" s="10"/>
      <c r="C28" s="11"/>
      <c r="D28" s="25">
        <v>4744</v>
      </c>
      <c r="E28" s="25">
        <v>4699</v>
      </c>
      <c r="F28" s="13">
        <v>0.95765056394978565</v>
      </c>
      <c r="G28" s="464"/>
      <c r="H28" s="500"/>
    </row>
    <row r="29" spans="1:8" ht="13" customHeight="1" x14ac:dyDescent="0.25">
      <c r="A29" s="479" t="s">
        <v>22</v>
      </c>
      <c r="B29" s="469"/>
      <c r="C29" s="470"/>
      <c r="D29" s="430">
        <v>25884</v>
      </c>
      <c r="E29" s="430">
        <v>26515</v>
      </c>
      <c r="F29" s="431">
        <v>-2.3797850273430177</v>
      </c>
      <c r="G29" s="464"/>
      <c r="H29" s="500"/>
    </row>
    <row r="30" spans="1:8" ht="13" customHeight="1" x14ac:dyDescent="0.25">
      <c r="A30" s="96" t="s">
        <v>23</v>
      </c>
      <c r="B30" s="11"/>
      <c r="C30" s="474"/>
      <c r="D30" s="12">
        <v>299453</v>
      </c>
      <c r="E30" s="12">
        <v>240839</v>
      </c>
      <c r="F30" s="13">
        <v>24.337420434398084</v>
      </c>
      <c r="G30" s="464"/>
      <c r="H30" s="500"/>
    </row>
    <row r="31" spans="1:8" ht="13" customHeight="1" x14ac:dyDescent="0.25">
      <c r="A31" s="480" t="s">
        <v>24</v>
      </c>
      <c r="B31" s="444"/>
      <c r="C31" s="445"/>
      <c r="D31" s="446">
        <v>329765</v>
      </c>
      <c r="E31" s="446">
        <v>335542</v>
      </c>
      <c r="F31" s="447">
        <v>-1.721692068355074</v>
      </c>
      <c r="G31" s="464"/>
      <c r="H31" s="500"/>
    </row>
    <row r="32" spans="1:8" ht="13" customHeight="1" thickBot="1" x14ac:dyDescent="0.3">
      <c r="A32" s="481" t="s">
        <v>25</v>
      </c>
      <c r="B32" s="471"/>
      <c r="C32" s="16"/>
      <c r="D32" s="17">
        <v>629218</v>
      </c>
      <c r="E32" s="17">
        <v>576381</v>
      </c>
      <c r="F32" s="18">
        <v>9.1670266715939697</v>
      </c>
      <c r="G32" s="464"/>
      <c r="H32" s="500"/>
    </row>
    <row r="33" spans="1:8" ht="11.15" customHeight="1" x14ac:dyDescent="0.25">
      <c r="A33" s="28"/>
      <c r="B33" s="29"/>
      <c r="C33" s="10"/>
      <c r="D33" s="30"/>
      <c r="E33" s="31"/>
      <c r="F33" s="30"/>
    </row>
    <row r="34" spans="1:8" ht="18.75" customHeight="1" x14ac:dyDescent="0.25">
      <c r="A34" s="32"/>
      <c r="B34" s="33"/>
      <c r="C34" s="564" t="s">
        <v>182</v>
      </c>
      <c r="D34" s="564"/>
      <c r="E34" s="33"/>
      <c r="F34" s="34"/>
      <c r="G34" s="35"/>
      <c r="H34" s="36"/>
    </row>
    <row r="35" spans="1:8" ht="15" customHeight="1" x14ac:dyDescent="0.25">
      <c r="A35" s="21" t="s">
        <v>161</v>
      </c>
      <c r="B35" s="38"/>
      <c r="C35" s="39" t="s">
        <v>26</v>
      </c>
      <c r="D35" s="39" t="s">
        <v>27</v>
      </c>
      <c r="E35" s="33"/>
      <c r="F35" s="33"/>
      <c r="G35" s="37"/>
      <c r="H35" s="40"/>
    </row>
    <row r="36" spans="1:8" ht="13" customHeight="1" x14ac:dyDescent="0.25">
      <c r="A36" s="32" t="s">
        <v>28</v>
      </c>
      <c r="B36" s="33"/>
      <c r="C36" s="41"/>
      <c r="D36" s="42"/>
      <c r="E36" s="33"/>
      <c r="F36" s="33"/>
      <c r="G36" s="37"/>
      <c r="H36" s="43"/>
    </row>
    <row r="37" spans="1:8" ht="13" customHeight="1" x14ac:dyDescent="0.25">
      <c r="A37" s="44" t="s">
        <v>29</v>
      </c>
      <c r="B37" s="45"/>
      <c r="C37" s="498">
        <v>0.49064984069641848</v>
      </c>
      <c r="D37" s="498">
        <v>8.1303689402645513E-2</v>
      </c>
      <c r="E37" s="33"/>
      <c r="F37" s="33"/>
      <c r="G37" s="37"/>
      <c r="H37" s="46"/>
    </row>
    <row r="38" spans="1:8" ht="13" customHeight="1" x14ac:dyDescent="0.25">
      <c r="A38" s="47" t="s">
        <v>30</v>
      </c>
      <c r="B38" s="45"/>
      <c r="C38" s="54">
        <v>7.2234003612122691E-2</v>
      </c>
      <c r="D38" s="54">
        <v>4.6962874669716402E-2</v>
      </c>
      <c r="E38" s="33"/>
      <c r="F38" s="33"/>
      <c r="G38" s="37"/>
      <c r="H38" s="46"/>
    </row>
    <row r="39" spans="1:8" ht="13" customHeight="1" x14ac:dyDescent="0.25">
      <c r="A39" s="44" t="s">
        <v>31</v>
      </c>
      <c r="B39" s="45"/>
      <c r="C39" s="498">
        <v>0.18689577329328352</v>
      </c>
      <c r="D39" s="498">
        <v>1.7500000000004439E-2</v>
      </c>
      <c r="E39" s="33"/>
      <c r="F39" s="33"/>
      <c r="G39" s="37"/>
      <c r="H39" s="46"/>
    </row>
    <row r="40" spans="1:8" ht="13" customHeight="1" x14ac:dyDescent="0.25">
      <c r="A40" s="47" t="s">
        <v>32</v>
      </c>
      <c r="B40" s="45"/>
      <c r="C40" s="54">
        <v>1.4028436908731439E-2</v>
      </c>
      <c r="D40" s="54">
        <v>5.712868636047902E-2</v>
      </c>
      <c r="E40" s="33"/>
      <c r="F40" s="33"/>
      <c r="G40" s="37"/>
      <c r="H40" s="46"/>
    </row>
    <row r="41" spans="1:8" ht="13" customHeight="1" x14ac:dyDescent="0.25">
      <c r="A41" s="44" t="s">
        <v>33</v>
      </c>
      <c r="B41" s="45"/>
      <c r="C41" s="498">
        <v>1.9339000859287417E-3</v>
      </c>
      <c r="D41" s="498">
        <v>0.65549716455320939</v>
      </c>
      <c r="E41" s="33"/>
      <c r="F41" s="33"/>
      <c r="G41" s="37"/>
      <c r="H41" s="46"/>
    </row>
    <row r="42" spans="1:8" ht="13" customHeight="1" x14ac:dyDescent="0.25">
      <c r="A42" s="47" t="s">
        <v>34</v>
      </c>
      <c r="B42" s="45"/>
      <c r="C42" s="54">
        <v>0.18692830777269748</v>
      </c>
      <c r="D42" s="54">
        <v>7.8289387682021858E-2</v>
      </c>
      <c r="E42" s="33"/>
      <c r="F42" s="33"/>
      <c r="G42" s="37"/>
      <c r="H42" s="46"/>
    </row>
    <row r="43" spans="1:8" ht="13" customHeight="1" x14ac:dyDescent="0.25">
      <c r="A43" s="44" t="s">
        <v>35</v>
      </c>
      <c r="B43" s="45"/>
      <c r="C43" s="498">
        <v>3.6877855884143503E-2</v>
      </c>
      <c r="D43" s="498">
        <v>5.3275210196955532E-2</v>
      </c>
      <c r="E43" s="33"/>
      <c r="F43" s="33"/>
      <c r="G43" s="37"/>
      <c r="H43" s="46"/>
    </row>
    <row r="44" spans="1:8" ht="13" customHeight="1" x14ac:dyDescent="0.25">
      <c r="A44" s="459" t="s">
        <v>151</v>
      </c>
      <c r="B44" s="459"/>
      <c r="C44" s="499">
        <v>1.045188174667426E-2</v>
      </c>
      <c r="D44" s="499">
        <v>9.9836799793931202E-2</v>
      </c>
      <c r="E44" s="33"/>
      <c r="F44" s="33"/>
      <c r="G44" s="37"/>
      <c r="H44" s="46"/>
    </row>
    <row r="45" spans="1:8" ht="13" customHeight="1" thickBot="1" x14ac:dyDescent="0.3">
      <c r="A45" s="48" t="s">
        <v>36</v>
      </c>
      <c r="B45" s="49"/>
      <c r="C45" s="50">
        <v>1</v>
      </c>
      <c r="D45" s="50">
        <v>6.6266387644956889E-2</v>
      </c>
      <c r="E45" s="33"/>
      <c r="F45" s="33"/>
      <c r="G45" s="37"/>
      <c r="H45" s="46"/>
    </row>
    <row r="46" spans="1:8" ht="11.15" customHeight="1" x14ac:dyDescent="0.25">
      <c r="A46" s="51"/>
      <c r="B46" s="33"/>
      <c r="C46" s="52"/>
      <c r="D46" s="53"/>
      <c r="E46" s="33"/>
      <c r="F46" s="33"/>
      <c r="G46" s="37"/>
      <c r="H46" s="35"/>
    </row>
    <row r="47" spans="1:8" ht="13" customHeight="1" x14ac:dyDescent="0.25">
      <c r="A47" s="32" t="s">
        <v>162</v>
      </c>
      <c r="B47" s="33"/>
      <c r="C47" s="54">
        <v>0.91560439839453556</v>
      </c>
      <c r="D47" s="53"/>
      <c r="E47" s="33"/>
      <c r="F47" s="33"/>
      <c r="G47" s="37"/>
      <c r="H47" s="46"/>
    </row>
    <row r="48" spans="1:8" ht="13" customHeight="1" thickBot="1" x14ac:dyDescent="0.3">
      <c r="A48" s="450" t="s">
        <v>163</v>
      </c>
      <c r="B48" s="462"/>
      <c r="C48" s="463">
        <v>8.4395601605464374E-2</v>
      </c>
      <c r="D48" s="53"/>
      <c r="E48" s="33"/>
      <c r="F48" s="33"/>
      <c r="G48" s="37"/>
      <c r="H48" s="46"/>
    </row>
    <row r="49" spans="1:8" ht="11.15" customHeight="1" x14ac:dyDescent="0.25">
      <c r="A49" s="32"/>
      <c r="B49" s="33"/>
      <c r="C49" s="33"/>
      <c r="D49" s="33"/>
      <c r="E49" s="33"/>
      <c r="F49" s="33"/>
      <c r="G49" s="37"/>
      <c r="H49" s="37"/>
    </row>
    <row r="50" spans="1:8" ht="11.15" customHeight="1" x14ac:dyDescent="0.25">
      <c r="A50" s="32"/>
      <c r="B50" s="33"/>
      <c r="C50" s="33"/>
      <c r="D50" s="33"/>
      <c r="E50" s="33"/>
      <c r="F50" s="33"/>
      <c r="G50" s="37"/>
      <c r="H50" s="37"/>
    </row>
    <row r="51" spans="1:8" ht="15" customHeight="1" x14ac:dyDescent="0.25">
      <c r="A51" s="6" t="s">
        <v>37</v>
      </c>
      <c r="B51" s="56"/>
      <c r="C51" s="57">
        <v>2019</v>
      </c>
      <c r="D51" s="57">
        <v>2020</v>
      </c>
      <c r="E51" s="57">
        <v>2021</v>
      </c>
      <c r="F51" s="57">
        <v>2022</v>
      </c>
      <c r="G51" s="57">
        <v>2023</v>
      </c>
      <c r="H51" s="57" t="s">
        <v>149</v>
      </c>
    </row>
    <row r="52" spans="1:8" s="60" customFormat="1" ht="13" customHeight="1" thickBot="1" x14ac:dyDescent="0.3">
      <c r="A52" s="58" t="s">
        <v>38</v>
      </c>
      <c r="B52" s="59"/>
      <c r="C52" s="55">
        <v>5.0673497193546461E-2</v>
      </c>
      <c r="D52" s="55">
        <v>9.8509816792159602E-2</v>
      </c>
      <c r="E52" s="55">
        <v>0.11115934341781795</v>
      </c>
      <c r="F52" s="55">
        <v>2.2069308782673932E-2</v>
      </c>
      <c r="G52" s="55">
        <v>0.22394605466568326</v>
      </c>
      <c r="H52" s="55">
        <v>0.49364197914811886</v>
      </c>
    </row>
    <row r="53" spans="1:8" s="60" customFormat="1" x14ac:dyDescent="0.25">
      <c r="A53" s="61"/>
      <c r="B53" s="62"/>
      <c r="C53" s="54"/>
      <c r="D53" s="54"/>
      <c r="E53" s="54"/>
      <c r="F53" s="54"/>
      <c r="G53" s="54"/>
      <c r="H53" s="54"/>
    </row>
    <row r="54" spans="1:8" ht="11.15" customHeight="1" x14ac:dyDescent="0.25">
      <c r="A54" s="566" t="s">
        <v>155</v>
      </c>
      <c r="B54" s="566"/>
      <c r="C54" s="566"/>
      <c r="D54" s="566"/>
      <c r="E54" s="566"/>
      <c r="F54" s="566"/>
    </row>
    <row r="55" spans="1:8" ht="11.15" customHeight="1" x14ac:dyDescent="0.25">
      <c r="A55" s="565" t="s">
        <v>156</v>
      </c>
      <c r="B55" s="565"/>
      <c r="C55" s="565"/>
      <c r="D55" s="565"/>
      <c r="E55" s="565"/>
      <c r="F55" s="565"/>
      <c r="G55" s="565"/>
      <c r="H55" s="565"/>
    </row>
  </sheetData>
  <mergeCells count="6">
    <mergeCell ref="A1:H1"/>
    <mergeCell ref="A2:H2"/>
    <mergeCell ref="A3:H3"/>
    <mergeCell ref="C34:D34"/>
    <mergeCell ref="A55:H55"/>
    <mergeCell ref="A54:F54"/>
  </mergeCells>
  <pageMargins left="0.19685039370078741" right="0.31496062992125984" top="0.78740157480314965" bottom="0.23622047244094491" header="0" footer="0"/>
  <pageSetup scale="98" orientation="portrait" r:id="rId1"/>
  <headerFooter alignWithMargins="0"/>
  <customProperties>
    <customPr name="SheetOptions" r:id="rId2"/>
  </customProperties>
  <drawing r:id="rId3"/>
  <legacyDrawing r:id="rId4"/>
  <oleObjects>
    <mc:AlternateContent xmlns:mc="http://schemas.openxmlformats.org/markup-compatibility/2006">
      <mc:Choice Requires="x14">
        <oleObject progId="Word.Picture.8" shapeId="30721" r:id="rId5">
          <objectPr defaultSize="0" autoPict="0" r:id="rId6">
            <anchor moveWithCells="1" sizeWithCells="1">
              <from>
                <xdr:col>6</xdr:col>
                <xdr:colOff>0</xdr:colOff>
                <xdr:row>40</xdr:row>
                <xdr:rowOff>0</xdr:rowOff>
              </from>
              <to>
                <xdr:col>6</xdr:col>
                <xdr:colOff>0</xdr:colOff>
                <xdr:row>40</xdr:row>
                <xdr:rowOff>0</xdr:rowOff>
              </to>
            </anchor>
          </objectPr>
        </oleObject>
      </mc:Choice>
      <mc:Fallback>
        <oleObject progId="Word.Picture.8" shapeId="30721" r:id="rId5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F59"/>
  <sheetViews>
    <sheetView showGridLines="0" view="pageBreakPreview" zoomScaleSheetLayoutView="100" workbookViewId="0">
      <selection activeCell="C9" sqref="C9"/>
    </sheetView>
  </sheetViews>
  <sheetFormatPr defaultColWidth="9.81640625" defaultRowHeight="15.5" outlineLevelRow="1" x14ac:dyDescent="0.35"/>
  <cols>
    <col min="1" max="1" width="49.26953125" style="166" customWidth="1"/>
    <col min="2" max="2" width="1.453125" style="166" customWidth="1"/>
    <col min="3" max="3" width="10.7265625" style="166" customWidth="1"/>
    <col min="4" max="4" width="7.7265625" style="166" bestFit="1" customWidth="1"/>
    <col min="5" max="5" width="10.7265625" style="166" customWidth="1"/>
    <col min="6" max="6" width="15.1796875" style="166" customWidth="1"/>
    <col min="7" max="16384" width="9.81640625" style="166"/>
  </cols>
  <sheetData>
    <row r="1" spans="1:6" ht="36" customHeight="1" x14ac:dyDescent="0.4">
      <c r="A1" s="567" t="s">
        <v>0</v>
      </c>
      <c r="B1" s="567"/>
      <c r="C1" s="567"/>
      <c r="D1" s="567"/>
      <c r="E1" s="567"/>
    </row>
    <row r="2" spans="1:6" ht="15" customHeight="1" x14ac:dyDescent="0.4">
      <c r="A2" s="568" t="s">
        <v>39</v>
      </c>
      <c r="B2" s="568"/>
      <c r="C2" s="568"/>
      <c r="D2" s="568"/>
      <c r="E2" s="568"/>
      <c r="F2" s="168"/>
    </row>
    <row r="3" spans="1:6" ht="15" customHeight="1" x14ac:dyDescent="0.4">
      <c r="A3" s="569" t="s">
        <v>70</v>
      </c>
      <c r="B3" s="569"/>
      <c r="C3" s="569"/>
      <c r="D3" s="569"/>
      <c r="E3" s="569"/>
      <c r="F3" s="168"/>
    </row>
    <row r="4" spans="1:6" ht="18" x14ac:dyDescent="0.4">
      <c r="A4" s="570"/>
      <c r="B4" s="570"/>
      <c r="C4" s="570"/>
      <c r="D4" s="570"/>
      <c r="E4" s="570"/>
      <c r="F4" s="168"/>
    </row>
    <row r="5" spans="1:6" x14ac:dyDescent="0.35">
      <c r="A5" s="170"/>
      <c r="B5" s="170"/>
      <c r="C5" s="170"/>
      <c r="D5" s="170"/>
      <c r="E5" s="170"/>
      <c r="F5" s="170"/>
    </row>
    <row r="6" spans="1:6" ht="19.5" x14ac:dyDescent="0.45">
      <c r="A6" s="172"/>
      <c r="B6" s="172"/>
      <c r="C6" s="571">
        <v>2019</v>
      </c>
      <c r="D6" s="571"/>
      <c r="E6" s="571"/>
    </row>
    <row r="7" spans="1:6" ht="15.75" hidden="1" customHeight="1" x14ac:dyDescent="0.35">
      <c r="A7" s="172"/>
      <c r="B7" s="172"/>
      <c r="C7" s="174"/>
      <c r="D7" s="174"/>
      <c r="E7" s="174"/>
    </row>
    <row r="8" spans="1:6" ht="31" x14ac:dyDescent="0.35">
      <c r="A8" s="175"/>
      <c r="B8" s="176"/>
      <c r="C8" s="177" t="s">
        <v>174</v>
      </c>
      <c r="D8" s="178" t="s">
        <v>71</v>
      </c>
      <c r="E8" s="177" t="s">
        <v>175</v>
      </c>
      <c r="F8" s="179"/>
    </row>
    <row r="9" spans="1:6" x14ac:dyDescent="0.35">
      <c r="A9" s="180" t="s">
        <v>72</v>
      </c>
      <c r="B9" s="180"/>
      <c r="C9" s="181">
        <v>128213</v>
      </c>
      <c r="D9" s="181"/>
      <c r="E9" s="181">
        <f t="shared" ref="E9:E30" si="0">+C9+D9</f>
        <v>128213</v>
      </c>
    </row>
    <row r="10" spans="1:6" x14ac:dyDescent="0.35">
      <c r="A10" s="182" t="s">
        <v>43</v>
      </c>
      <c r="B10" s="180"/>
      <c r="C10" s="183">
        <v>80317</v>
      </c>
      <c r="D10" s="183"/>
      <c r="E10" s="183">
        <f t="shared" si="0"/>
        <v>80317</v>
      </c>
    </row>
    <row r="11" spans="1:6" x14ac:dyDescent="0.35">
      <c r="A11" s="182" t="s">
        <v>44</v>
      </c>
      <c r="B11" s="180"/>
      <c r="C11" s="183">
        <f>C9-C10</f>
        <v>47896</v>
      </c>
      <c r="D11" s="183"/>
      <c r="E11" s="183">
        <f>E9-E10</f>
        <v>47896</v>
      </c>
    </row>
    <row r="12" spans="1:6" x14ac:dyDescent="0.35">
      <c r="A12" s="184" t="s">
        <v>45</v>
      </c>
      <c r="B12" s="185"/>
      <c r="C12" s="181">
        <v>4810</v>
      </c>
      <c r="D12" s="181"/>
      <c r="E12" s="181">
        <f t="shared" si="0"/>
        <v>4810</v>
      </c>
    </row>
    <row r="13" spans="1:6" x14ac:dyDescent="0.35">
      <c r="A13" s="184" t="s">
        <v>46</v>
      </c>
      <c r="B13" s="185"/>
      <c r="C13" s="181">
        <v>30203</v>
      </c>
      <c r="D13" s="181"/>
      <c r="E13" s="181">
        <f t="shared" si="0"/>
        <v>30203</v>
      </c>
    </row>
    <row r="14" spans="1:6" outlineLevel="1" x14ac:dyDescent="0.35">
      <c r="A14" s="186" t="s">
        <v>47</v>
      </c>
      <c r="B14" s="180"/>
      <c r="C14" s="181">
        <v>-73</v>
      </c>
      <c r="D14" s="181"/>
      <c r="E14" s="181">
        <f>+C14+D14</f>
        <v>-73</v>
      </c>
    </row>
    <row r="15" spans="1:6" outlineLevel="1" x14ac:dyDescent="0.35">
      <c r="A15" s="186" t="s">
        <v>48</v>
      </c>
      <c r="B15" s="180"/>
      <c r="C15" s="181">
        <v>874</v>
      </c>
      <c r="D15" s="181"/>
      <c r="E15" s="181">
        <f>+C15+D15</f>
        <v>874</v>
      </c>
    </row>
    <row r="16" spans="1:6" x14ac:dyDescent="0.35">
      <c r="A16" s="186" t="s">
        <v>73</v>
      </c>
      <c r="C16" s="181">
        <f>+C15-C14</f>
        <v>947</v>
      </c>
      <c r="D16" s="181"/>
      <c r="E16" s="181">
        <f>+C16+D16</f>
        <v>947</v>
      </c>
    </row>
    <row r="17" spans="1:6" s="190" customFormat="1" x14ac:dyDescent="0.35">
      <c r="A17" s="187" t="s">
        <v>62</v>
      </c>
      <c r="B17" s="188"/>
      <c r="C17" s="189">
        <f>C11-C12-C13-C16</f>
        <v>11936</v>
      </c>
      <c r="D17" s="189"/>
      <c r="E17" s="189">
        <f>E11-E12-E13-E16</f>
        <v>11936</v>
      </c>
    </row>
    <row r="18" spans="1:6" x14ac:dyDescent="0.35">
      <c r="A18" s="191" t="s">
        <v>50</v>
      </c>
      <c r="B18" s="184"/>
      <c r="C18" s="192">
        <v>12</v>
      </c>
      <c r="D18" s="192"/>
      <c r="E18" s="192">
        <f t="shared" si="0"/>
        <v>12</v>
      </c>
      <c r="F18" s="442">
        <f>+E18+E15</f>
        <v>886</v>
      </c>
    </row>
    <row r="19" spans="1:6" x14ac:dyDescent="0.35">
      <c r="A19" s="185" t="s">
        <v>74</v>
      </c>
      <c r="B19" s="185"/>
      <c r="C19" s="193">
        <v>3493</v>
      </c>
      <c r="D19" s="193"/>
      <c r="E19" s="193">
        <f t="shared" si="0"/>
        <v>3493</v>
      </c>
    </row>
    <row r="20" spans="1:6" x14ac:dyDescent="0.35">
      <c r="A20" s="194" t="s">
        <v>75</v>
      </c>
      <c r="B20" s="185"/>
      <c r="C20" s="192">
        <v>781</v>
      </c>
      <c r="D20" s="192"/>
      <c r="E20" s="192">
        <f t="shared" si="0"/>
        <v>781</v>
      </c>
    </row>
    <row r="21" spans="1:6" x14ac:dyDescent="0.35">
      <c r="A21" s="185" t="s">
        <v>76</v>
      </c>
      <c r="B21" s="185"/>
      <c r="C21" s="181">
        <f>+C19-C20</f>
        <v>2712</v>
      </c>
      <c r="D21" s="181"/>
      <c r="E21" s="181">
        <f t="shared" si="0"/>
        <v>2712</v>
      </c>
    </row>
    <row r="22" spans="1:6" x14ac:dyDescent="0.35">
      <c r="A22" s="195" t="s">
        <v>77</v>
      </c>
      <c r="B22" s="185"/>
      <c r="C22" s="193">
        <v>695</v>
      </c>
      <c r="D22" s="193"/>
      <c r="E22" s="193">
        <f t="shared" si="0"/>
        <v>695</v>
      </c>
    </row>
    <row r="23" spans="1:6" x14ac:dyDescent="0.35">
      <c r="A23" s="196" t="s">
        <v>78</v>
      </c>
      <c r="B23" s="184"/>
      <c r="C23" s="193">
        <v>28</v>
      </c>
      <c r="D23" s="193"/>
      <c r="E23" s="193">
        <f t="shared" si="0"/>
        <v>28</v>
      </c>
    </row>
    <row r="24" spans="1:6" ht="18" customHeight="1" x14ac:dyDescent="0.35">
      <c r="A24" s="186" t="s">
        <v>79</v>
      </c>
      <c r="B24" s="184"/>
      <c r="C24" s="192">
        <v>10</v>
      </c>
      <c r="D24" s="192"/>
      <c r="E24" s="192">
        <f t="shared" si="0"/>
        <v>10</v>
      </c>
    </row>
    <row r="25" spans="1:6" s="190" customFormat="1" x14ac:dyDescent="0.35">
      <c r="A25" s="197" t="s">
        <v>80</v>
      </c>
      <c r="B25" s="188"/>
      <c r="C25" s="189">
        <f>C21+C22+C23+C24</f>
        <v>3445</v>
      </c>
      <c r="D25" s="189"/>
      <c r="E25" s="189">
        <f t="shared" si="0"/>
        <v>3445</v>
      </c>
      <c r="F25" s="200"/>
    </row>
    <row r="26" spans="1:6" s="190" customFormat="1" ht="18" customHeight="1" x14ac:dyDescent="0.35">
      <c r="A26" s="198" t="s">
        <v>81</v>
      </c>
      <c r="B26" s="198"/>
      <c r="C26" s="199">
        <f>C17-C18-C25</f>
        <v>8479</v>
      </c>
      <c r="D26" s="199"/>
      <c r="E26" s="199">
        <f>E17-E18-E25</f>
        <v>8479</v>
      </c>
      <c r="F26" s="442">
        <f>+E26-E14</f>
        <v>8552</v>
      </c>
    </row>
    <row r="27" spans="1:6" x14ac:dyDescent="0.35">
      <c r="A27" s="180" t="s">
        <v>56</v>
      </c>
      <c r="B27" s="180"/>
      <c r="C27" s="193">
        <v>2174</v>
      </c>
      <c r="D27" s="201"/>
      <c r="E27" s="201">
        <f t="shared" si="0"/>
        <v>2174</v>
      </c>
    </row>
    <row r="28" spans="1:6" x14ac:dyDescent="0.35">
      <c r="A28" s="182" t="s">
        <v>82</v>
      </c>
      <c r="B28" s="180"/>
      <c r="C28" s="183">
        <v>1442</v>
      </c>
      <c r="D28" s="183"/>
      <c r="E28" s="183">
        <f>+C28+D28</f>
        <v>1442</v>
      </c>
      <c r="F28" s="442">
        <f>+E28+E14</f>
        <v>1369</v>
      </c>
    </row>
    <row r="29" spans="1:6" x14ac:dyDescent="0.35">
      <c r="A29" s="198" t="s">
        <v>144</v>
      </c>
      <c r="B29" s="180"/>
      <c r="C29" s="201">
        <f>C26-C27+C28</f>
        <v>7747</v>
      </c>
      <c r="D29" s="201"/>
      <c r="E29" s="201">
        <f>E26-E27+E28</f>
        <v>7747</v>
      </c>
      <c r="F29" s="179"/>
    </row>
    <row r="30" spans="1:6" x14ac:dyDescent="0.35">
      <c r="A30" s="180" t="s">
        <v>145</v>
      </c>
      <c r="B30" s="180"/>
      <c r="C30" s="193">
        <v>0</v>
      </c>
      <c r="D30" s="201"/>
      <c r="E30" s="201">
        <f t="shared" si="0"/>
        <v>0</v>
      </c>
      <c r="F30" s="179"/>
    </row>
    <row r="31" spans="1:6" s="190" customFormat="1" x14ac:dyDescent="0.35">
      <c r="A31" s="202" t="s">
        <v>58</v>
      </c>
      <c r="B31" s="198"/>
      <c r="C31" s="189">
        <f>+C29+C30</f>
        <v>7747</v>
      </c>
      <c r="D31" s="189"/>
      <c r="E31" s="189">
        <f>+E29+E30</f>
        <v>7747</v>
      </c>
      <c r="F31" s="200"/>
    </row>
    <row r="32" spans="1:6" x14ac:dyDescent="0.35">
      <c r="A32" s="180" t="s">
        <v>59</v>
      </c>
      <c r="B32" s="180"/>
      <c r="C32" s="181">
        <f>+C31-C33</f>
        <v>5636</v>
      </c>
      <c r="D32" s="181"/>
      <c r="E32" s="181">
        <f t="shared" ref="E32:E33" si="1">+C32+D32</f>
        <v>5636</v>
      </c>
    </row>
    <row r="33" spans="1:5" x14ac:dyDescent="0.35">
      <c r="A33" s="182" t="s">
        <v>60</v>
      </c>
      <c r="B33" s="180"/>
      <c r="C33" s="183">
        <v>2111</v>
      </c>
      <c r="D33" s="183"/>
      <c r="E33" s="183">
        <f t="shared" si="1"/>
        <v>2111</v>
      </c>
    </row>
    <row r="34" spans="1:5" x14ac:dyDescent="0.35">
      <c r="A34" s="180"/>
      <c r="B34" s="180"/>
      <c r="C34" s="449">
        <f>+C27/C26</f>
        <v>0.25639816016039629</v>
      </c>
      <c r="D34" s="204"/>
      <c r="E34" s="204"/>
    </row>
    <row r="35" spans="1:5" x14ac:dyDescent="0.35">
      <c r="A35" s="205"/>
      <c r="C35" s="206"/>
      <c r="D35" s="206"/>
      <c r="E35" s="206"/>
    </row>
    <row r="36" spans="1:5" hidden="1" x14ac:dyDescent="0.35">
      <c r="A36" s="207"/>
      <c r="C36" s="208"/>
      <c r="D36" s="208"/>
      <c r="E36" s="208"/>
    </row>
    <row r="37" spans="1:5" hidden="1" x14ac:dyDescent="0.35">
      <c r="A37" s="205"/>
      <c r="C37" s="208"/>
      <c r="D37" s="208"/>
      <c r="E37" s="208"/>
    </row>
    <row r="38" spans="1:5" hidden="1" x14ac:dyDescent="0.35">
      <c r="A38" s="205"/>
      <c r="C38" s="208"/>
      <c r="D38" s="208"/>
      <c r="E38" s="208"/>
    </row>
    <row r="39" spans="1:5" hidden="1" x14ac:dyDescent="0.35">
      <c r="A39" s="207"/>
      <c r="C39" s="208"/>
      <c r="D39" s="208"/>
      <c r="E39" s="208"/>
    </row>
    <row r="40" spans="1:5" hidden="1" x14ac:dyDescent="0.35">
      <c r="A40" s="207"/>
      <c r="C40" s="208"/>
      <c r="D40" s="208"/>
      <c r="E40" s="208"/>
    </row>
    <row r="41" spans="1:5" hidden="1" x14ac:dyDescent="0.35">
      <c r="A41" s="205"/>
      <c r="C41" s="208"/>
      <c r="D41" s="208"/>
      <c r="E41" s="208"/>
    </row>
    <row r="42" spans="1:5" hidden="1" x14ac:dyDescent="0.35">
      <c r="A42" s="205"/>
      <c r="C42" s="208"/>
      <c r="D42" s="208"/>
      <c r="E42" s="208"/>
    </row>
    <row r="43" spans="1:5" hidden="1" x14ac:dyDescent="0.35">
      <c r="C43" s="208"/>
      <c r="D43" s="208"/>
      <c r="E43" s="208"/>
    </row>
    <row r="44" spans="1:5" hidden="1" x14ac:dyDescent="0.35">
      <c r="C44" s="208"/>
      <c r="D44" s="208"/>
      <c r="E44" s="208"/>
    </row>
    <row r="45" spans="1:5" hidden="1" x14ac:dyDescent="0.35">
      <c r="C45" s="208"/>
      <c r="D45" s="208"/>
      <c r="E45" s="208"/>
    </row>
    <row r="46" spans="1:5" hidden="1" x14ac:dyDescent="0.35">
      <c r="C46" s="208"/>
      <c r="D46" s="208"/>
      <c r="E46" s="208"/>
    </row>
    <row r="47" spans="1:5" hidden="1" x14ac:dyDescent="0.35">
      <c r="C47" s="208"/>
      <c r="D47" s="208"/>
      <c r="E47" s="208"/>
    </row>
    <row r="48" spans="1:5" hidden="1" x14ac:dyDescent="0.35">
      <c r="C48" s="208"/>
      <c r="D48" s="208"/>
      <c r="E48" s="208"/>
    </row>
    <row r="49" spans="1:6" hidden="1" x14ac:dyDescent="0.35">
      <c r="C49" s="208"/>
      <c r="D49" s="208"/>
      <c r="E49" s="208"/>
    </row>
    <row r="50" spans="1:6" hidden="1" x14ac:dyDescent="0.35">
      <c r="C50" s="208"/>
      <c r="D50" s="208"/>
      <c r="E50" s="208"/>
    </row>
    <row r="51" spans="1:6" hidden="1" x14ac:dyDescent="0.35">
      <c r="C51" s="208"/>
      <c r="D51" s="208"/>
      <c r="E51" s="208"/>
    </row>
    <row r="52" spans="1:6" ht="31" x14ac:dyDescent="0.35">
      <c r="C52" s="177" t="str">
        <f>C8</f>
        <v>2Q 2019 HFM</v>
      </c>
      <c r="D52" s="177" t="s">
        <v>71</v>
      </c>
      <c r="E52" s="177" t="str">
        <f>E8</f>
        <v>2Q 2019 Final</v>
      </c>
    </row>
    <row r="53" spans="1:6" x14ac:dyDescent="0.35">
      <c r="A53" s="209" t="s">
        <v>83</v>
      </c>
      <c r="B53" s="210"/>
      <c r="C53" s="211"/>
      <c r="D53" s="211"/>
      <c r="E53" s="211"/>
    </row>
    <row r="54" spans="1:6" ht="15.75" customHeight="1" x14ac:dyDescent="0.35">
      <c r="A54" s="212" t="s">
        <v>84</v>
      </c>
      <c r="B54" s="184"/>
      <c r="C54" s="213">
        <f>+C17</f>
        <v>11936</v>
      </c>
      <c r="D54" s="213">
        <f>+D17</f>
        <v>0</v>
      </c>
      <c r="E54" s="213">
        <f t="shared" ref="E54:E58" si="2">+C54+D54</f>
        <v>11936</v>
      </c>
    </row>
    <row r="55" spans="1:6" ht="15.75" customHeight="1" x14ac:dyDescent="0.35">
      <c r="A55" s="166" t="s">
        <v>63</v>
      </c>
      <c r="C55" s="181">
        <v>5705</v>
      </c>
      <c r="D55" s="181"/>
      <c r="E55" s="181">
        <f t="shared" si="2"/>
        <v>5705</v>
      </c>
    </row>
    <row r="56" spans="1:6" ht="15.75" customHeight="1" x14ac:dyDescent="0.35">
      <c r="A56" s="186" t="s">
        <v>64</v>
      </c>
      <c r="B56" s="180"/>
      <c r="C56" s="193">
        <f>+C57-C55-C54</f>
        <v>1341</v>
      </c>
      <c r="D56" s="193">
        <f>+D57-D55-D54</f>
        <v>0</v>
      </c>
      <c r="E56" s="193">
        <f t="shared" si="2"/>
        <v>1341</v>
      </c>
    </row>
    <row r="57" spans="1:6" ht="15.75" customHeight="1" x14ac:dyDescent="0.35">
      <c r="A57" s="215" t="s">
        <v>65</v>
      </c>
      <c r="B57" s="180"/>
      <c r="C57" s="216">
        <v>18982</v>
      </c>
      <c r="D57" s="216"/>
      <c r="E57" s="216">
        <f t="shared" si="2"/>
        <v>18982</v>
      </c>
    </row>
    <row r="58" spans="1:6" s="190" customFormat="1" ht="15.75" customHeight="1" x14ac:dyDescent="0.35">
      <c r="A58" s="217" t="s">
        <v>66</v>
      </c>
      <c r="C58" s="218"/>
      <c r="D58" s="218"/>
      <c r="E58" s="218">
        <f t="shared" si="2"/>
        <v>0</v>
      </c>
    </row>
    <row r="59" spans="1:6" ht="19.5" customHeight="1" x14ac:dyDescent="0.35">
      <c r="C59" s="219"/>
      <c r="D59" s="219"/>
      <c r="E59" s="219"/>
      <c r="F59" s="220"/>
    </row>
  </sheetData>
  <mergeCells count="5">
    <mergeCell ref="A1:E1"/>
    <mergeCell ref="A2:E2"/>
    <mergeCell ref="A3:E3"/>
    <mergeCell ref="A4:E4"/>
    <mergeCell ref="C6:E6"/>
  </mergeCells>
  <printOptions horizontalCentered="1"/>
  <pageMargins left="0.43307086614173229" right="0.31496062992125984" top="0.78740157480314965" bottom="0.23622047244094491" header="0" footer="0"/>
  <pageSetup scale="92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7409" r:id="rId4">
          <objectPr defaultSize="0" autoPict="0" r:id="rId5">
            <anchor moveWithCells="1" sizeWithCells="1">
              <from>
                <xdr:col>5</xdr:col>
                <xdr:colOff>0</xdr:colOff>
                <xdr:row>58</xdr:row>
                <xdr:rowOff>12700</xdr:rowOff>
              </from>
              <to>
                <xdr:col>5</xdr:col>
                <xdr:colOff>0</xdr:colOff>
                <xdr:row>59</xdr:row>
                <xdr:rowOff>0</xdr:rowOff>
              </to>
            </anchor>
          </objectPr>
        </oleObject>
      </mc:Choice>
      <mc:Fallback>
        <oleObject progId="Word.Picture.8" shapeId="17409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A1:G59"/>
  <sheetViews>
    <sheetView showGridLines="0" view="pageBreakPreview" zoomScaleSheetLayoutView="100" workbookViewId="0">
      <selection activeCell="C9" sqref="C9"/>
    </sheetView>
  </sheetViews>
  <sheetFormatPr defaultColWidth="9.81640625" defaultRowHeight="15.5" outlineLevelRow="1" x14ac:dyDescent="0.35"/>
  <cols>
    <col min="1" max="1" width="49.26953125" style="166" customWidth="1"/>
    <col min="2" max="2" width="1.453125" style="166" customWidth="1"/>
    <col min="3" max="5" width="10.7265625" style="166" customWidth="1"/>
    <col min="6" max="6" width="15.1796875" style="166" customWidth="1"/>
    <col min="7" max="7" width="13.1796875" style="166" customWidth="1"/>
    <col min="8" max="16384" width="9.81640625" style="166"/>
  </cols>
  <sheetData>
    <row r="1" spans="1:7" ht="36" customHeight="1" x14ac:dyDescent="0.4">
      <c r="A1" s="567" t="s">
        <v>0</v>
      </c>
      <c r="B1" s="567"/>
      <c r="C1" s="567"/>
      <c r="D1" s="567"/>
      <c r="E1" s="567"/>
      <c r="G1" s="167"/>
    </row>
    <row r="2" spans="1:7" ht="15" customHeight="1" x14ac:dyDescent="0.4">
      <c r="A2" s="568" t="s">
        <v>39</v>
      </c>
      <c r="B2" s="568"/>
      <c r="C2" s="568"/>
      <c r="D2" s="568"/>
      <c r="E2" s="568"/>
      <c r="F2" s="168"/>
      <c r="G2" s="169"/>
    </row>
    <row r="3" spans="1:7" ht="15" customHeight="1" x14ac:dyDescent="0.4">
      <c r="A3" s="569" t="s">
        <v>70</v>
      </c>
      <c r="B3" s="569"/>
      <c r="C3" s="569"/>
      <c r="D3" s="569"/>
      <c r="E3" s="569"/>
      <c r="F3" s="168"/>
      <c r="G3" s="169"/>
    </row>
    <row r="4" spans="1:7" ht="18" x14ac:dyDescent="0.4">
      <c r="A4" s="570"/>
      <c r="B4" s="570"/>
      <c r="C4" s="570"/>
      <c r="D4" s="570"/>
      <c r="E4" s="570"/>
      <c r="F4" s="168"/>
      <c r="G4" s="168"/>
    </row>
    <row r="5" spans="1:7" x14ac:dyDescent="0.35">
      <c r="A5" s="170"/>
      <c r="B5" s="170"/>
      <c r="C5" s="170"/>
      <c r="D5" s="170"/>
      <c r="E5" s="170"/>
      <c r="F5" s="170"/>
      <c r="G5" s="171"/>
    </row>
    <row r="6" spans="1:7" x14ac:dyDescent="0.35">
      <c r="A6" s="172"/>
      <c r="B6" s="172"/>
      <c r="C6" s="572"/>
      <c r="D6" s="572"/>
      <c r="E6" s="572"/>
      <c r="G6" s="173"/>
    </row>
    <row r="7" spans="1:7" hidden="1" x14ac:dyDescent="0.35">
      <c r="A7" s="172"/>
      <c r="B7" s="172"/>
      <c r="C7" s="174"/>
      <c r="D7" s="174"/>
      <c r="E7" s="174"/>
      <c r="G7" s="173"/>
    </row>
    <row r="8" spans="1:7" x14ac:dyDescent="0.35">
      <c r="A8" s="175"/>
      <c r="B8" s="176"/>
      <c r="C8" s="177" t="s">
        <v>178</v>
      </c>
      <c r="D8" s="178" t="s">
        <v>71</v>
      </c>
      <c r="E8" s="177" t="s">
        <v>179</v>
      </c>
      <c r="F8" s="179"/>
    </row>
    <row r="9" spans="1:7" x14ac:dyDescent="0.35">
      <c r="A9" s="180" t="s">
        <v>72</v>
      </c>
      <c r="B9" s="180"/>
      <c r="C9" s="181">
        <v>244371</v>
      </c>
      <c r="D9" s="181"/>
      <c r="E9" s="181">
        <f t="shared" ref="E9:E30" si="0">+C9+D9</f>
        <v>244371</v>
      </c>
    </row>
    <row r="10" spans="1:7" x14ac:dyDescent="0.35">
      <c r="A10" s="182" t="s">
        <v>43</v>
      </c>
      <c r="B10" s="180"/>
      <c r="C10" s="183">
        <v>153579</v>
      </c>
      <c r="D10" s="183"/>
      <c r="E10" s="183">
        <f t="shared" si="0"/>
        <v>153579</v>
      </c>
    </row>
    <row r="11" spans="1:7" x14ac:dyDescent="0.35">
      <c r="A11" s="182" t="s">
        <v>44</v>
      </c>
      <c r="B11" s="180"/>
      <c r="C11" s="183">
        <f>C9-C10</f>
        <v>90792</v>
      </c>
      <c r="D11" s="183">
        <f>D9-D10</f>
        <v>0</v>
      </c>
      <c r="E11" s="183">
        <f t="shared" si="0"/>
        <v>90792</v>
      </c>
    </row>
    <row r="12" spans="1:7" x14ac:dyDescent="0.35">
      <c r="A12" s="184" t="s">
        <v>45</v>
      </c>
      <c r="B12" s="185"/>
      <c r="C12" s="181">
        <v>9519</v>
      </c>
      <c r="D12" s="181"/>
      <c r="E12" s="181">
        <f t="shared" si="0"/>
        <v>9519</v>
      </c>
    </row>
    <row r="13" spans="1:7" x14ac:dyDescent="0.35">
      <c r="A13" s="184" t="s">
        <v>46</v>
      </c>
      <c r="B13" s="185"/>
      <c r="C13" s="181">
        <v>58992</v>
      </c>
      <c r="D13" s="181"/>
      <c r="E13" s="181">
        <f t="shared" si="0"/>
        <v>58992</v>
      </c>
    </row>
    <row r="14" spans="1:7" outlineLevel="1" x14ac:dyDescent="0.35">
      <c r="A14" s="186" t="s">
        <v>47</v>
      </c>
      <c r="B14" s="180"/>
      <c r="C14" s="181">
        <v>-95</v>
      </c>
      <c r="D14" s="181"/>
      <c r="E14" s="181">
        <f>+C14+D14</f>
        <v>-95</v>
      </c>
    </row>
    <row r="15" spans="1:7" outlineLevel="1" x14ac:dyDescent="0.35">
      <c r="A15" s="186" t="s">
        <v>48</v>
      </c>
      <c r="B15" s="180"/>
      <c r="C15" s="181">
        <v>1254</v>
      </c>
      <c r="D15" s="181"/>
      <c r="E15" s="181">
        <f>+C15+D15</f>
        <v>1254</v>
      </c>
    </row>
    <row r="16" spans="1:7" x14ac:dyDescent="0.35">
      <c r="A16" s="186" t="s">
        <v>73</v>
      </c>
      <c r="C16" s="181">
        <f>+C15-C14</f>
        <v>1349</v>
      </c>
      <c r="D16" s="181">
        <f>+D15-D14</f>
        <v>0</v>
      </c>
      <c r="E16" s="181">
        <f>+C16+D16</f>
        <v>1349</v>
      </c>
    </row>
    <row r="17" spans="1:7" s="190" customFormat="1" x14ac:dyDescent="0.35">
      <c r="A17" s="187" t="s">
        <v>62</v>
      </c>
      <c r="B17" s="188"/>
      <c r="C17" s="189">
        <f>C11-C12-C13-C16</f>
        <v>20932</v>
      </c>
      <c r="D17" s="189">
        <f>-D16</f>
        <v>0</v>
      </c>
      <c r="E17" s="189">
        <f t="shared" si="0"/>
        <v>20932</v>
      </c>
    </row>
    <row r="18" spans="1:7" x14ac:dyDescent="0.35">
      <c r="A18" s="191" t="s">
        <v>50</v>
      </c>
      <c r="B18" s="184"/>
      <c r="C18" s="192">
        <v>265</v>
      </c>
      <c r="D18" s="192"/>
      <c r="E18" s="192">
        <f t="shared" si="0"/>
        <v>265</v>
      </c>
      <c r="F18" s="442">
        <f>+E18+E15</f>
        <v>1519</v>
      </c>
    </row>
    <row r="19" spans="1:7" x14ac:dyDescent="0.35">
      <c r="A19" s="185" t="s">
        <v>74</v>
      </c>
      <c r="B19" s="185"/>
      <c r="C19" s="193">
        <v>6970</v>
      </c>
      <c r="D19" s="193"/>
      <c r="E19" s="193">
        <f t="shared" si="0"/>
        <v>6970</v>
      </c>
    </row>
    <row r="20" spans="1:7" x14ac:dyDescent="0.35">
      <c r="A20" s="194" t="s">
        <v>75</v>
      </c>
      <c r="B20" s="185"/>
      <c r="C20" s="192">
        <v>1528</v>
      </c>
      <c r="D20" s="192"/>
      <c r="E20" s="192">
        <f t="shared" si="0"/>
        <v>1528</v>
      </c>
    </row>
    <row r="21" spans="1:7" x14ac:dyDescent="0.35">
      <c r="A21" s="185" t="s">
        <v>76</v>
      </c>
      <c r="B21" s="185"/>
      <c r="C21" s="181">
        <f>+C19-C20</f>
        <v>5442</v>
      </c>
      <c r="D21" s="181">
        <f>+SUM(D19:D20)</f>
        <v>0</v>
      </c>
      <c r="E21" s="181">
        <f t="shared" si="0"/>
        <v>5442</v>
      </c>
    </row>
    <row r="22" spans="1:7" x14ac:dyDescent="0.35">
      <c r="A22" s="195" t="s">
        <v>77</v>
      </c>
      <c r="B22" s="185"/>
      <c r="C22" s="193">
        <v>1879</v>
      </c>
      <c r="D22" s="193"/>
      <c r="E22" s="193">
        <f t="shared" si="0"/>
        <v>1879</v>
      </c>
    </row>
    <row r="23" spans="1:7" x14ac:dyDescent="0.35">
      <c r="A23" s="196" t="s">
        <v>78</v>
      </c>
      <c r="B23" s="184"/>
      <c r="C23" s="193">
        <v>-2</v>
      </c>
      <c r="D23" s="193"/>
      <c r="E23" s="193">
        <f t="shared" si="0"/>
        <v>-2</v>
      </c>
    </row>
    <row r="24" spans="1:7" ht="18" customHeight="1" x14ac:dyDescent="0.35">
      <c r="A24" s="186" t="s">
        <v>79</v>
      </c>
      <c r="B24" s="184"/>
      <c r="C24" s="192">
        <v>20</v>
      </c>
      <c r="D24" s="192"/>
      <c r="E24" s="192">
        <f t="shared" si="0"/>
        <v>20</v>
      </c>
    </row>
    <row r="25" spans="1:7" s="190" customFormat="1" x14ac:dyDescent="0.35">
      <c r="A25" s="197" t="s">
        <v>80</v>
      </c>
      <c r="B25" s="188"/>
      <c r="C25" s="189">
        <f>C21+C22+C23+C24</f>
        <v>7339</v>
      </c>
      <c r="D25" s="189">
        <f>-D23</f>
        <v>0</v>
      </c>
      <c r="E25" s="189">
        <f t="shared" si="0"/>
        <v>7339</v>
      </c>
    </row>
    <row r="26" spans="1:7" s="190" customFormat="1" ht="18" customHeight="1" x14ac:dyDescent="0.35">
      <c r="A26" s="198" t="s">
        <v>81</v>
      </c>
      <c r="B26" s="198"/>
      <c r="C26" s="199">
        <f>C17-C18-C25</f>
        <v>13328</v>
      </c>
      <c r="D26" s="199">
        <f>+D17+D18-D25-D28</f>
        <v>0</v>
      </c>
      <c r="E26" s="199">
        <f t="shared" si="0"/>
        <v>13328</v>
      </c>
      <c r="F26" s="442">
        <f>+E26-E14</f>
        <v>13423</v>
      </c>
      <c r="G26" s="200"/>
    </row>
    <row r="27" spans="1:7" x14ac:dyDescent="0.35">
      <c r="A27" s="180" t="s">
        <v>56</v>
      </c>
      <c r="B27" s="180"/>
      <c r="C27" s="201">
        <v>4109</v>
      </c>
      <c r="D27" s="201"/>
      <c r="E27" s="201">
        <f t="shared" si="0"/>
        <v>4109</v>
      </c>
      <c r="G27" s="179"/>
    </row>
    <row r="28" spans="1:7" x14ac:dyDescent="0.35">
      <c r="A28" s="182" t="s">
        <v>82</v>
      </c>
      <c r="B28" s="180"/>
      <c r="C28" s="183">
        <v>2386</v>
      </c>
      <c r="D28" s="183"/>
      <c r="E28" s="183">
        <f>+C28+D28</f>
        <v>2386</v>
      </c>
      <c r="F28" s="442">
        <f>+E28+E14</f>
        <v>2291</v>
      </c>
    </row>
    <row r="29" spans="1:7" x14ac:dyDescent="0.35">
      <c r="A29" s="198" t="s">
        <v>144</v>
      </c>
      <c r="B29" s="180"/>
      <c r="C29" s="443">
        <f>C26-C27+C28</f>
        <v>11605</v>
      </c>
      <c r="D29" s="443">
        <f>+D26-D27</f>
        <v>0</v>
      </c>
      <c r="E29" s="201">
        <f t="shared" si="0"/>
        <v>11605</v>
      </c>
      <c r="F29" s="179"/>
    </row>
    <row r="30" spans="1:7" x14ac:dyDescent="0.35">
      <c r="A30" s="180" t="s">
        <v>145</v>
      </c>
      <c r="B30" s="180"/>
      <c r="C30" s="183"/>
      <c r="D30" s="183"/>
      <c r="E30" s="201">
        <f t="shared" si="0"/>
        <v>0</v>
      </c>
      <c r="F30" s="179"/>
    </row>
    <row r="31" spans="1:7" s="190" customFormat="1" x14ac:dyDescent="0.35">
      <c r="A31" s="202" t="s">
        <v>58</v>
      </c>
      <c r="B31" s="198"/>
      <c r="C31" s="189">
        <f>+C29+C30</f>
        <v>11605</v>
      </c>
      <c r="D31" s="189">
        <f>+D29+D30</f>
        <v>0</v>
      </c>
      <c r="E31" s="189">
        <f>+E29+E30</f>
        <v>11605</v>
      </c>
      <c r="F31" s="200"/>
    </row>
    <row r="32" spans="1:7" x14ac:dyDescent="0.35">
      <c r="A32" s="180" t="s">
        <v>59</v>
      </c>
      <c r="B32" s="180"/>
      <c r="C32" s="181">
        <f>+C31-C33</f>
        <v>7878</v>
      </c>
      <c r="D32" s="181">
        <f>+D29-D33</f>
        <v>0</v>
      </c>
      <c r="E32" s="181">
        <f t="shared" ref="E32:E33" si="1">+C32+D32</f>
        <v>7878</v>
      </c>
    </row>
    <row r="33" spans="1:5" x14ac:dyDescent="0.35">
      <c r="A33" s="182" t="s">
        <v>60</v>
      </c>
      <c r="B33" s="180"/>
      <c r="C33" s="183">
        <v>3727</v>
      </c>
      <c r="D33" s="183"/>
      <c r="E33" s="183">
        <f t="shared" si="1"/>
        <v>3727</v>
      </c>
    </row>
    <row r="34" spans="1:5" x14ac:dyDescent="0.35">
      <c r="A34" s="180"/>
      <c r="B34" s="180"/>
      <c r="C34" s="203">
        <f>+C27/C26</f>
        <v>0.30829831932773111</v>
      </c>
      <c r="D34" s="203"/>
      <c r="E34" s="203"/>
    </row>
    <row r="35" spans="1:5" x14ac:dyDescent="0.35">
      <c r="A35" s="205"/>
      <c r="C35" s="206"/>
      <c r="D35" s="206"/>
      <c r="E35" s="206"/>
    </row>
    <row r="36" spans="1:5" hidden="1" x14ac:dyDescent="0.35">
      <c r="A36" s="207"/>
      <c r="C36" s="208"/>
      <c r="D36" s="208"/>
      <c r="E36" s="208"/>
    </row>
    <row r="37" spans="1:5" hidden="1" x14ac:dyDescent="0.35">
      <c r="A37" s="205"/>
      <c r="C37" s="208"/>
      <c r="D37" s="208"/>
      <c r="E37" s="208"/>
    </row>
    <row r="38" spans="1:5" hidden="1" x14ac:dyDescent="0.35">
      <c r="A38" s="205"/>
      <c r="C38" s="208"/>
      <c r="D38" s="208"/>
      <c r="E38" s="208"/>
    </row>
    <row r="39" spans="1:5" hidden="1" x14ac:dyDescent="0.35">
      <c r="A39" s="207"/>
      <c r="C39" s="208"/>
      <c r="D39" s="208"/>
      <c r="E39" s="208"/>
    </row>
    <row r="40" spans="1:5" hidden="1" x14ac:dyDescent="0.35">
      <c r="A40" s="207"/>
      <c r="C40" s="208"/>
      <c r="D40" s="208"/>
      <c r="E40" s="208"/>
    </row>
    <row r="41" spans="1:5" hidden="1" x14ac:dyDescent="0.35">
      <c r="A41" s="205"/>
      <c r="C41" s="208"/>
      <c r="D41" s="208"/>
      <c r="E41" s="208"/>
    </row>
    <row r="42" spans="1:5" hidden="1" x14ac:dyDescent="0.35">
      <c r="A42" s="205"/>
      <c r="C42" s="208"/>
      <c r="D42" s="208"/>
      <c r="E42" s="208"/>
    </row>
    <row r="43" spans="1:5" hidden="1" x14ac:dyDescent="0.35">
      <c r="C43" s="208"/>
      <c r="D43" s="208"/>
      <c r="E43" s="208"/>
    </row>
    <row r="44" spans="1:5" hidden="1" x14ac:dyDescent="0.35">
      <c r="C44" s="208"/>
      <c r="D44" s="208"/>
      <c r="E44" s="208"/>
    </row>
    <row r="45" spans="1:5" hidden="1" x14ac:dyDescent="0.35">
      <c r="C45" s="208"/>
      <c r="D45" s="208"/>
      <c r="E45" s="208"/>
    </row>
    <row r="46" spans="1:5" hidden="1" x14ac:dyDescent="0.35">
      <c r="C46" s="208"/>
      <c r="D46" s="208"/>
      <c r="E46" s="208"/>
    </row>
    <row r="47" spans="1:5" hidden="1" x14ac:dyDescent="0.35">
      <c r="C47" s="208"/>
      <c r="D47" s="208"/>
      <c r="E47" s="208"/>
    </row>
    <row r="48" spans="1:5" hidden="1" x14ac:dyDescent="0.35">
      <c r="C48" s="208"/>
      <c r="D48" s="208"/>
      <c r="E48" s="208"/>
    </row>
    <row r="49" spans="1:7" hidden="1" x14ac:dyDescent="0.35">
      <c r="C49" s="208"/>
      <c r="D49" s="208"/>
      <c r="E49" s="208"/>
    </row>
    <row r="50" spans="1:7" hidden="1" x14ac:dyDescent="0.35">
      <c r="C50" s="208"/>
      <c r="D50" s="208"/>
      <c r="E50" s="208"/>
    </row>
    <row r="51" spans="1:7" hidden="1" x14ac:dyDescent="0.35">
      <c r="C51" s="208"/>
      <c r="D51" s="208"/>
      <c r="E51" s="208"/>
    </row>
    <row r="52" spans="1:7" x14ac:dyDescent="0.35">
      <c r="C52" s="177" t="str">
        <f>C8</f>
        <v>2019 HFM</v>
      </c>
      <c r="D52" s="177" t="str">
        <f t="shared" ref="D52:E52" si="2">D8</f>
        <v>Ajustes</v>
      </c>
      <c r="E52" s="177" t="str">
        <f t="shared" si="2"/>
        <v>2019 Final</v>
      </c>
    </row>
    <row r="53" spans="1:7" x14ac:dyDescent="0.35">
      <c r="A53" s="209" t="s">
        <v>83</v>
      </c>
      <c r="B53" s="210"/>
      <c r="C53" s="211"/>
      <c r="D53" s="211"/>
      <c r="E53" s="211"/>
    </row>
    <row r="54" spans="1:7" ht="15.75" customHeight="1" x14ac:dyDescent="0.35">
      <c r="A54" s="212" t="s">
        <v>84</v>
      </c>
      <c r="B54" s="184"/>
      <c r="C54" s="213">
        <f>+C17</f>
        <v>20932</v>
      </c>
      <c r="D54" s="213">
        <f>+D19</f>
        <v>0</v>
      </c>
      <c r="E54" s="213">
        <f t="shared" ref="E54:E58" si="3">+C54+D54</f>
        <v>20932</v>
      </c>
    </row>
    <row r="55" spans="1:7" ht="15.75" customHeight="1" x14ac:dyDescent="0.35">
      <c r="A55" s="166" t="s">
        <v>63</v>
      </c>
      <c r="C55" s="181">
        <v>11394</v>
      </c>
      <c r="D55" s="181"/>
      <c r="E55" s="181">
        <f t="shared" si="3"/>
        <v>11394</v>
      </c>
    </row>
    <row r="56" spans="1:7" ht="15.75" customHeight="1" x14ac:dyDescent="0.35">
      <c r="A56" s="186" t="s">
        <v>64</v>
      </c>
      <c r="B56" s="180"/>
      <c r="C56" s="214">
        <f>+C57-C55-C54</f>
        <v>2302</v>
      </c>
      <c r="D56" s="181">
        <f>+D57-D55-D54</f>
        <v>0</v>
      </c>
      <c r="E56" s="214">
        <f t="shared" si="3"/>
        <v>2302</v>
      </c>
    </row>
    <row r="57" spans="1:7" ht="15.75" customHeight="1" x14ac:dyDescent="0.35">
      <c r="A57" s="215" t="s">
        <v>65</v>
      </c>
      <c r="B57" s="180"/>
      <c r="C57" s="216">
        <v>34628</v>
      </c>
      <c r="D57" s="216"/>
      <c r="E57" s="216">
        <f t="shared" si="3"/>
        <v>34628</v>
      </c>
    </row>
    <row r="58" spans="1:7" s="190" customFormat="1" ht="15.75" customHeight="1" x14ac:dyDescent="0.35">
      <c r="A58" s="217" t="s">
        <v>66</v>
      </c>
      <c r="C58" s="218"/>
      <c r="D58" s="218"/>
      <c r="E58" s="218">
        <f t="shared" si="3"/>
        <v>0</v>
      </c>
    </row>
    <row r="59" spans="1:7" ht="19.5" customHeight="1" x14ac:dyDescent="0.35">
      <c r="C59" s="219"/>
      <c r="D59" s="219"/>
      <c r="E59" s="219"/>
      <c r="F59" s="220"/>
      <c r="G59" s="181"/>
    </row>
  </sheetData>
  <mergeCells count="5">
    <mergeCell ref="A1:E1"/>
    <mergeCell ref="A2:E2"/>
    <mergeCell ref="A3:E3"/>
    <mergeCell ref="A4:E4"/>
    <mergeCell ref="C6:E6"/>
  </mergeCells>
  <printOptions horizontalCentered="1"/>
  <pageMargins left="0.43307086614173229" right="0.31496062992125984" top="0.78740157480314965" bottom="0.23622047244094491" header="0" footer="0"/>
  <pageSetup scale="80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3073" r:id="rId4">
          <objectPr defaultSize="0" autoPict="0" r:id="rId5">
            <anchor moveWithCells="1" sizeWithCells="1">
              <from>
                <xdr:col>5</xdr:col>
                <xdr:colOff>0</xdr:colOff>
                <xdr:row>58</xdr:row>
                <xdr:rowOff>12700</xdr:rowOff>
              </from>
              <to>
                <xdr:col>5</xdr:col>
                <xdr:colOff>0</xdr:colOff>
                <xdr:row>59</xdr:row>
                <xdr:rowOff>0</xdr:rowOff>
              </to>
            </anchor>
          </objectPr>
        </oleObject>
      </mc:Choice>
      <mc:Fallback>
        <oleObject progId="Word.Picture.8" shapeId="3073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  <pageSetUpPr fitToPage="1"/>
  </sheetPr>
  <dimension ref="A1:O1048543"/>
  <sheetViews>
    <sheetView showGridLines="0" topLeftCell="A33" zoomScaleNormal="100" zoomScaleSheetLayoutView="115" workbookViewId="0">
      <selection activeCell="D45" sqref="D45"/>
    </sheetView>
  </sheetViews>
  <sheetFormatPr defaultColWidth="9.81640625" defaultRowHeight="13" x14ac:dyDescent="0.3"/>
  <cols>
    <col min="1" max="1" width="39.1796875" style="509" bestFit="1" customWidth="1"/>
    <col min="2" max="2" width="14.453125" style="509" customWidth="1"/>
    <col min="3" max="3" width="8.453125" style="509" bestFit="1" customWidth="1"/>
    <col min="4" max="4" width="5.81640625" style="509" bestFit="1" customWidth="1"/>
    <col min="5" max="5" width="8.1796875" style="509" bestFit="1" customWidth="1"/>
    <col min="6" max="6" width="14.1796875" style="509" bestFit="1" customWidth="1"/>
    <col min="7" max="8" width="5.81640625" style="509" bestFit="1" customWidth="1"/>
    <col min="9" max="9" width="7.7265625" style="509" customWidth="1"/>
    <col min="10" max="10" width="7.453125" style="509" bestFit="1" customWidth="1"/>
    <col min="11" max="11" width="5.81640625" style="509" bestFit="1" customWidth="1"/>
    <col min="12" max="12" width="8.1796875" style="509" bestFit="1" customWidth="1"/>
    <col min="13" max="13" width="14.1796875" style="509" bestFit="1" customWidth="1"/>
    <col min="14" max="15" width="5.81640625" style="509" bestFit="1" customWidth="1"/>
    <col min="16" max="16384" width="9.81640625" style="509"/>
  </cols>
  <sheetData>
    <row r="1" spans="1:15" ht="39" customHeight="1" x14ac:dyDescent="0.3">
      <c r="A1" s="506"/>
      <c r="B1" s="506"/>
      <c r="C1" s="573" t="str">
        <f>+'Consolidado Resultados '!C5:N5</f>
        <v>Por el segundo trimestre de:</v>
      </c>
      <c r="D1" s="573"/>
      <c r="E1" s="573"/>
      <c r="F1" s="573"/>
      <c r="G1" s="573"/>
      <c r="H1" s="507"/>
      <c r="I1" s="508"/>
      <c r="J1" s="573" t="s">
        <v>183</v>
      </c>
      <c r="K1" s="573"/>
      <c r="L1" s="573"/>
      <c r="M1" s="573"/>
      <c r="N1" s="573"/>
    </row>
    <row r="2" spans="1:15" ht="15" customHeight="1" x14ac:dyDescent="0.3">
      <c r="A2" s="510"/>
      <c r="B2" s="510"/>
      <c r="C2" s="510"/>
      <c r="D2" s="510"/>
      <c r="E2" s="510" t="s">
        <v>159</v>
      </c>
      <c r="F2" s="536" t="s">
        <v>184</v>
      </c>
      <c r="G2" s="510"/>
      <c r="H2" s="510"/>
      <c r="I2" s="510"/>
      <c r="J2" s="511"/>
      <c r="K2" s="512"/>
      <c r="L2" s="510" t="s">
        <v>159</v>
      </c>
      <c r="M2" s="536" t="s">
        <v>184</v>
      </c>
    </row>
    <row r="3" spans="1:15" ht="15" customHeight="1" x14ac:dyDescent="0.3">
      <c r="A3" s="513"/>
      <c r="B3" s="513"/>
      <c r="C3" s="513">
        <v>2019</v>
      </c>
      <c r="D3" s="513"/>
      <c r="E3" s="513">
        <v>2018</v>
      </c>
      <c r="F3" s="513">
        <v>2018</v>
      </c>
      <c r="G3" s="513"/>
      <c r="H3" s="513"/>
      <c r="I3" s="513"/>
      <c r="J3" s="513">
        <v>2019</v>
      </c>
      <c r="K3" s="513"/>
      <c r="L3" s="513">
        <v>2018</v>
      </c>
      <c r="M3" s="513">
        <v>2018</v>
      </c>
      <c r="N3" s="513"/>
      <c r="O3" s="513"/>
    </row>
    <row r="4" spans="1:15" x14ac:dyDescent="0.3">
      <c r="A4" s="513"/>
      <c r="B4" s="513"/>
      <c r="C4" s="513"/>
      <c r="D4" s="513"/>
      <c r="E4" s="513"/>
      <c r="F4" s="514" t="s">
        <v>160</v>
      </c>
      <c r="G4" s="513"/>
      <c r="H4" s="513"/>
      <c r="I4" s="513"/>
      <c r="J4" s="513"/>
      <c r="K4" s="513"/>
      <c r="L4" s="513"/>
      <c r="M4" s="514" t="s">
        <v>160</v>
      </c>
      <c r="N4" s="513"/>
      <c r="O4" s="513"/>
    </row>
    <row r="5" spans="1:15" x14ac:dyDescent="0.3">
      <c r="A5" s="509" t="s">
        <v>194</v>
      </c>
      <c r="B5" s="513"/>
      <c r="C5" s="516">
        <f>'FEMSA Comercio-Div Proximidad'!$C$8</f>
        <v>47190</v>
      </c>
      <c r="E5" s="516">
        <f>'FEMSA Comercio-Div Proximidad'!$K$8</f>
        <v>42386.69113639</v>
      </c>
      <c r="F5" s="516"/>
      <c r="G5" s="517">
        <f>IF((((C5/E5)-1)*100)&gt;=200,"N.A.",(IF((((C5/E5)-1)*100)&lt;=-200,"N.A.",(((C5/E5)-1)*100))))</f>
        <v>11.332115659026387</v>
      </c>
      <c r="H5" s="515"/>
      <c r="I5" s="515"/>
      <c r="J5" s="516">
        <f>'FEMSA Comercio-Div Prox. YTD'!$C$8</f>
        <v>88440</v>
      </c>
      <c r="L5" s="516">
        <f>'FEMSA Comercio-Div Prox. YTD'!$K$8</f>
        <v>80133.572951020004</v>
      </c>
      <c r="M5" s="516"/>
      <c r="N5" s="517">
        <f>IF((((J5/L5)-1)*100)&gt;=200,"N.A.",(IF((((J5/L5)-1)*100)&lt;=-200,"N.A.",(((J5/L5)-1)*100))))</f>
        <v>10.365726552661169</v>
      </c>
      <c r="O5" s="515"/>
    </row>
    <row r="6" spans="1:15" x14ac:dyDescent="0.3">
      <c r="A6" s="509" t="s">
        <v>195</v>
      </c>
      <c r="B6" s="513"/>
      <c r="C6" s="516">
        <f>+C5-C46</f>
        <v>47041.432086809538</v>
      </c>
      <c r="D6" s="515"/>
      <c r="E6" s="516">
        <f>+E5</f>
        <v>42386.69113639</v>
      </c>
      <c r="F6" s="516">
        <f>'FEMSA Comercio-Div Proximidad'!$F$8</f>
        <v>42386.69113639</v>
      </c>
      <c r="G6" s="539">
        <f>IF((((C6/E6)-1)*100)&gt;=200,"N.A.",(IF((((C6/E6)-1)*100)&lt;=-200,"N.A.",(((C6/E6)-1)*100))))</f>
        <v>10.981609617607857</v>
      </c>
      <c r="H6" s="539">
        <f>IF((((C6/F6)-1)*100)&gt;=200,"N.A.",(IF((((C6/F6)-1)*100)&lt;=-200,"N.A.",(((C6/F6)-1)*100))))</f>
        <v>10.981609617607857</v>
      </c>
      <c r="I6" s="515"/>
      <c r="J6" s="516">
        <f>+J5-J46</f>
        <v>88081.028099984382</v>
      </c>
      <c r="K6" s="515"/>
      <c r="L6" s="516">
        <f>+L5</f>
        <v>80133.572951020004</v>
      </c>
      <c r="M6" s="516">
        <f>'FEMSA Comercio-Div Prox. YTD'!$F$8</f>
        <v>80133.572951020004</v>
      </c>
      <c r="N6" s="539">
        <f>IF((((J6/L6)-1)*100)&gt;=200,"N.A.",(IF((((J6/L6)-1)*100)&lt;=-200,"N.A.",(((J6/L6)-1)*100))))</f>
        <v>9.9177596309378391</v>
      </c>
      <c r="O6" s="539">
        <f>IF((((J6/M6)-1)*100)&gt;=200,"N.A.",(IF((((J6/M6)-1)*100)&lt;=-200,"N.A.",(((J6/M6)-1)*100))))</f>
        <v>9.9177596309378391</v>
      </c>
    </row>
    <row r="7" spans="1:15" x14ac:dyDescent="0.3">
      <c r="B7" s="513"/>
      <c r="C7" s="516"/>
      <c r="D7" s="515"/>
      <c r="E7" s="516"/>
      <c r="F7" s="515"/>
      <c r="H7" s="515"/>
      <c r="I7" s="515"/>
      <c r="J7" s="516"/>
      <c r="K7" s="515"/>
      <c r="L7" s="516"/>
      <c r="M7" s="515"/>
      <c r="O7" s="515"/>
    </row>
    <row r="8" spans="1:15" x14ac:dyDescent="0.3">
      <c r="A8" s="509" t="s">
        <v>196</v>
      </c>
      <c r="B8" s="513"/>
      <c r="C8" s="516">
        <f>'FEMSA Comercio-Div Proximidad'!$C$14</f>
        <v>4633</v>
      </c>
      <c r="D8" s="515"/>
      <c r="E8" s="516">
        <f>'FEMSA Comercio-Div Proximidad'!$K$14</f>
        <v>3603.1002090000002</v>
      </c>
      <c r="F8" s="515"/>
      <c r="G8" s="517">
        <f>IF((((C8/E8)-1)*100)&gt;=200,"N.A.",(IF((((C8/E8)-1)*100)&lt;=-200,"N.A.",(((C8/E8)-1)*100))))</f>
        <v>28.583712116234384</v>
      </c>
      <c r="H8" s="515"/>
      <c r="I8" s="515"/>
      <c r="J8" s="516">
        <f>'FEMSA Comercio-Div Prox. YTD'!$C$14</f>
        <v>7281</v>
      </c>
      <c r="K8" s="515"/>
      <c r="L8" s="516">
        <f>'FEMSA Comercio-Div Prox. YTD'!$K$14</f>
        <v>5558.6608895200006</v>
      </c>
      <c r="M8" s="515"/>
      <c r="N8" s="517">
        <f>IF((((J8/L8)-1)*100)&gt;=200,"N.A.",(IF((((J8/L8)-1)*100)&lt;=-200,"N.A.",(((J8/L8)-1)*100))))</f>
        <v>30.984784729847515</v>
      </c>
      <c r="O8" s="515"/>
    </row>
    <row r="9" spans="1:15" x14ac:dyDescent="0.3">
      <c r="A9" s="509" t="s">
        <v>197</v>
      </c>
      <c r="B9" s="513"/>
      <c r="C9" s="516">
        <f>+C8-D46</f>
        <v>4582.6130000000003</v>
      </c>
      <c r="D9" s="515"/>
      <c r="E9" s="516">
        <f>+E8</f>
        <v>3603.1002090000002</v>
      </c>
      <c r="F9" s="516">
        <f>'FEMSA Comercio-Div Proximidad'!$F$14</f>
        <v>4014.3483352359276</v>
      </c>
      <c r="G9" s="539">
        <f>IF((((C9/E9)-1)*100)&gt;=200,"N.A.",(IF((((C9/E9)-1)*100)&lt;=-200,"N.A.",(((C9/E9)-1)*100))))</f>
        <v>27.185277516104755</v>
      </c>
      <c r="H9" s="539">
        <f>IF((((C9/F9)-1)*100)&gt;=200,"N.A.",(IF((((C9/F9)-1)*100)&lt;=-200,"N.A.",(((C9/F9)-1)*100))))</f>
        <v>14.155838440230294</v>
      </c>
      <c r="I9" s="515"/>
      <c r="J9" s="516">
        <f>+J8-K46</f>
        <v>7177.3389999999999</v>
      </c>
      <c r="K9" s="515"/>
      <c r="L9" s="516">
        <f>+L8</f>
        <v>5558.6608895200006</v>
      </c>
      <c r="M9" s="516">
        <f>'FEMSA Comercio-Div Prox. YTD'!$F$14</f>
        <v>6368.3515755201361</v>
      </c>
      <c r="N9" s="539">
        <f>IF((((J9/L9)-1)*100)&gt;=200,"N.A.",(IF((((J9/L9)-1)*100)&lt;=-200,"N.A.",(((J9/L9)-1)*100))))</f>
        <v>29.119929109756782</v>
      </c>
      <c r="O9" s="539">
        <f>IF((((J9/M9)-1)*100)&gt;=200,"N.A.",(IF((((J9/M9)-1)*100)&lt;=-200,"N.A.",(((J9/M9)-1)*100))))</f>
        <v>12.703246905990584</v>
      </c>
    </row>
    <row r="10" spans="1:15" x14ac:dyDescent="0.3">
      <c r="B10" s="513"/>
      <c r="C10" s="516"/>
      <c r="D10" s="515"/>
      <c r="E10" s="516"/>
      <c r="F10" s="515"/>
      <c r="H10" s="515"/>
      <c r="I10" s="515"/>
      <c r="J10" s="516"/>
      <c r="K10" s="515"/>
      <c r="L10" s="516"/>
      <c r="M10" s="515"/>
      <c r="O10" s="515"/>
    </row>
    <row r="11" spans="1:15" x14ac:dyDescent="0.3">
      <c r="A11" s="509" t="s">
        <v>198</v>
      </c>
      <c r="B11" s="513"/>
      <c r="C11" s="516">
        <f>'FEMSA Comercio-Div Proximidad'!$C$17</f>
        <v>7067</v>
      </c>
      <c r="D11" s="515"/>
      <c r="E11" s="516">
        <f>'FEMSA Comercio-Div Proximidad'!$K$17</f>
        <v>4876.4193358800003</v>
      </c>
      <c r="F11" s="515"/>
      <c r="G11" s="517">
        <f>IF((((C11/E11)-1)*100)&gt;=200,"N.A.",(IF((((C11/E11)-1)*100)&lt;=-200,"N.A.",(((C11/E11)-1)*100))))</f>
        <v>44.921909155802474</v>
      </c>
      <c r="H11" s="515"/>
      <c r="I11" s="515"/>
      <c r="J11" s="516">
        <f>'FEMSA Comercio-Div Prox. YTD'!$C$17</f>
        <v>12081</v>
      </c>
      <c r="K11" s="515"/>
      <c r="L11" s="516">
        <f>'FEMSA Comercio-Div Prox. YTD'!$K$17</f>
        <v>8060.0045645500004</v>
      </c>
      <c r="M11" s="515"/>
      <c r="N11" s="517">
        <f>IF((((J11/L11)-1)*100)&gt;=200,"N.A.",(IF((((J11/L11)-1)*100)&lt;=-200,"N.A.",(((J11/L11)-1)*100))))</f>
        <v>49.888252584066571</v>
      </c>
      <c r="O11" s="515"/>
    </row>
    <row r="12" spans="1:15" x14ac:dyDescent="0.3">
      <c r="A12" s="509" t="s">
        <v>199</v>
      </c>
      <c r="B12" s="513"/>
      <c r="C12" s="516">
        <f>+C11-E46</f>
        <v>6970.5410000000002</v>
      </c>
      <c r="D12" s="515"/>
      <c r="E12" s="516">
        <f>+E11</f>
        <v>4876.4193358800003</v>
      </c>
      <c r="F12" s="516">
        <f>'FEMSA Comercio-Div Proximidad'!$F$17</f>
        <v>6171.7793096746291</v>
      </c>
      <c r="G12" s="539">
        <f>IF((((C12/E12)-1)*100)&gt;=200,"N.A.",(IF((((C12/E12)-1)*100)&lt;=-200,"N.A.",(((C12/E12)-1)*100))))</f>
        <v>42.943838908843432</v>
      </c>
      <c r="H12" s="539">
        <f>IF((((C12/F12)-1)*100)&gt;=200,"N.A.",(IF((((C12/F12)-1)*100)&lt;=-200,"N.A.",(((C12/F12)-1)*100))))</f>
        <v>12.942162223352094</v>
      </c>
      <c r="I12" s="515"/>
      <c r="J12" s="516">
        <f>+J11-L46</f>
        <v>11867.352000000001</v>
      </c>
      <c r="K12" s="515"/>
      <c r="L12" s="516">
        <f>+L11</f>
        <v>8060.0045645500004</v>
      </c>
      <c r="M12" s="516">
        <f>'FEMSA Comercio-Div Prox. YTD'!$F$17</f>
        <v>10620.007270038705</v>
      </c>
      <c r="N12" s="539">
        <f>IF((((J12/L12)-1)*100)&gt;=200,"N.A.",(IF((((J12/L12)-1)*100)&lt;=-200,"N.A.",(((J12/L12)-1)*100))))</f>
        <v>47.237534482247142</v>
      </c>
      <c r="O12" s="539">
        <f>IF((((J12/M12)-1)*100)&gt;=200,"N.A.",(IF((((J12/M12)-1)*100)&lt;=-200,"N.A.",(((J12/M12)-1)*100))))</f>
        <v>11.745234238024672</v>
      </c>
    </row>
    <row r="13" spans="1:15" x14ac:dyDescent="0.3">
      <c r="A13" s="513"/>
      <c r="B13" s="513"/>
      <c r="C13" s="513"/>
      <c r="D13" s="513"/>
      <c r="E13" s="513"/>
      <c r="F13" s="514"/>
      <c r="G13" s="513"/>
      <c r="H13" s="513"/>
      <c r="I13" s="513"/>
      <c r="J13" s="513"/>
      <c r="K13" s="513"/>
      <c r="L13" s="513"/>
      <c r="M13" s="514"/>
      <c r="N13" s="513"/>
      <c r="O13" s="513"/>
    </row>
    <row r="14" spans="1:15" x14ac:dyDescent="0.3">
      <c r="A14" s="509" t="s">
        <v>185</v>
      </c>
      <c r="B14" s="515"/>
      <c r="C14" s="516">
        <f>'FEMSA Comercio-Div Salud'!$C$8</f>
        <v>15246</v>
      </c>
      <c r="E14" s="516">
        <f>'FEMSA Comercio-Div Salud'!$K$8</f>
        <v>13380</v>
      </c>
      <c r="F14" s="516"/>
      <c r="G14" s="517">
        <f>IF((((C14/E14)-1)*100)&gt;=200,"N.A.",(IF((((C14/E14)-1)*100)&lt;=-200,"N.A.",(((C14/E14)-1)*100))))</f>
        <v>13.946188340807165</v>
      </c>
      <c r="H14" s="515"/>
      <c r="I14" s="515"/>
      <c r="J14" s="516">
        <f>'FEMSA Comercio-Div Salud YTD'!$C$8</f>
        <v>28004</v>
      </c>
      <c r="L14" s="516">
        <f>'FEMSA Comercio-Div Salud YTD'!$K$8</f>
        <v>25834</v>
      </c>
      <c r="M14" s="516"/>
      <c r="N14" s="517">
        <f>IF((((J14/L14)-1)*100)&gt;=200,"N.A.",(IF((((J14/L14)-1)*100)&lt;=-200,"N.A.",(((J14/L14)-1)*100))))</f>
        <v>8.3997832314004697</v>
      </c>
      <c r="O14" s="515"/>
    </row>
    <row r="15" spans="1:15" x14ac:dyDescent="0.3">
      <c r="A15" s="509" t="s">
        <v>188</v>
      </c>
      <c r="B15" s="515"/>
      <c r="C15" s="516">
        <f>+C14-C47-C48</f>
        <v>13387.920178769284</v>
      </c>
      <c r="D15" s="515"/>
      <c r="E15" s="516">
        <f>+E14</f>
        <v>13380</v>
      </c>
      <c r="F15" s="516">
        <f>'FEMSA Comercio-Div Salud'!$F$8</f>
        <v>13380</v>
      </c>
      <c r="G15" s="539">
        <f>IF((((C15/E15)-1)*100)&gt;=200,"N.A.",(IF((((C15/E15)-1)*100)&lt;=-200,"N.A.",(((C15/E15)-1)*100))))</f>
        <v>5.9194161205411433E-2</v>
      </c>
      <c r="H15" s="539">
        <f>IF((((C15/F15)-1)*100)&gt;=200,"N.A.",(IF((((C15/F15)-1)*100)&lt;=-200,"N.A.",(((C15/F15)-1)*100))))</f>
        <v>5.9194161205411433E-2</v>
      </c>
      <c r="I15" s="515"/>
      <c r="J15" s="516">
        <f>+J14-J47-J48</f>
        <v>26145.920178769284</v>
      </c>
      <c r="K15" s="515"/>
      <c r="L15" s="516">
        <f>+L14</f>
        <v>25834</v>
      </c>
      <c r="M15" s="516">
        <f>'FEMSA Comercio-Div Salud YTD'!$F$8</f>
        <v>25834</v>
      </c>
      <c r="N15" s="539">
        <f>IF((((J15/L15)-1)*100)&gt;=200,"N.A.",(IF((((J15/L15)-1)*100)&lt;=-200,"N.A.",(((J15/L15)-1)*100))))</f>
        <v>1.2074017913187518</v>
      </c>
      <c r="O15" s="539">
        <f>IF((((J15/M15)-1)*100)&gt;=200,"N.A.",(IF((((J15/M15)-1)*100)&lt;=-200,"N.A.",(((J15/M15)-1)*100))))</f>
        <v>1.2074017913187518</v>
      </c>
    </row>
    <row r="16" spans="1:15" x14ac:dyDescent="0.3">
      <c r="B16" s="515"/>
      <c r="C16" s="516"/>
      <c r="D16" s="515"/>
      <c r="E16" s="516"/>
      <c r="F16" s="515"/>
      <c r="H16" s="515"/>
      <c r="I16" s="515"/>
      <c r="J16" s="516"/>
      <c r="K16" s="515"/>
      <c r="L16" s="516"/>
      <c r="M16" s="515"/>
      <c r="O16" s="515"/>
    </row>
    <row r="17" spans="1:15" x14ac:dyDescent="0.3">
      <c r="A17" s="509" t="s">
        <v>186</v>
      </c>
      <c r="B17" s="515"/>
      <c r="C17" s="516">
        <f>'FEMSA Comercio-Div Salud'!$C$14</f>
        <v>664</v>
      </c>
      <c r="D17" s="515"/>
      <c r="E17" s="516">
        <f>'FEMSA Comercio-Div Salud'!$K$14</f>
        <v>634</v>
      </c>
      <c r="F17" s="515"/>
      <c r="G17" s="517">
        <f>IF((((C17/E17)-1)*100)&gt;=200,"N.A.",(IF((((C17/E17)-1)*100)&lt;=-200,"N.A.",(((C17/E17)-1)*100))))</f>
        <v>4.7318611987381631</v>
      </c>
      <c r="H17" s="515"/>
      <c r="I17" s="515"/>
      <c r="J17" s="516">
        <f>'FEMSA Comercio-Div Salud YTD'!$C$14</f>
        <v>980</v>
      </c>
      <c r="K17" s="515"/>
      <c r="L17" s="516">
        <f>'FEMSA Comercio-Div Salud YTD'!$K$14</f>
        <v>914</v>
      </c>
      <c r="M17" s="515"/>
      <c r="N17" s="517">
        <f>IF((((J17/L17)-1)*100)&gt;=200,"N.A.",(IF((((J17/L17)-1)*100)&lt;=-200,"N.A.",(((J17/L17)-1)*100))))</f>
        <v>7.2210065645514243</v>
      </c>
      <c r="O17" s="515"/>
    </row>
    <row r="18" spans="1:15" x14ac:dyDescent="0.3">
      <c r="A18" s="509" t="s">
        <v>189</v>
      </c>
      <c r="B18" s="515"/>
      <c r="C18" s="516">
        <f>+C17-D47-D48</f>
        <v>620.42980959785382</v>
      </c>
      <c r="D18" s="515"/>
      <c r="E18" s="516">
        <f>+E17</f>
        <v>634</v>
      </c>
      <c r="F18" s="516">
        <f>'FEMSA Comercio-Div Salud'!$F$14</f>
        <v>684.24156384618664</v>
      </c>
      <c r="G18" s="539">
        <f>IF((((C18/E18)-1)*100)&gt;=200,"N.A.",(IF((((C18/E18)-1)*100)&lt;=-200,"N.A.",(((C18/E18)-1)*100))))</f>
        <v>-2.1404085807801509</v>
      </c>
      <c r="H18" s="539">
        <f>IF((((C18/F18)-1)*100)&gt;=200,"N.A.",(IF((((C18/F18)-1)*100)&lt;=-200,"N.A.",(((C18/F18)-1)*100))))</f>
        <v>-9.3259102661991005</v>
      </c>
      <c r="I18" s="515"/>
      <c r="J18" s="516">
        <f>+J17-K47-K48</f>
        <v>936.42980959785382</v>
      </c>
      <c r="K18" s="515"/>
      <c r="L18" s="516">
        <f>+L17</f>
        <v>914</v>
      </c>
      <c r="M18" s="516">
        <f>'FEMSA Comercio-Div Salud YTD'!$F$14</f>
        <v>1013.4658331696564</v>
      </c>
      <c r="N18" s="539">
        <f>IF((((J18/L18)-1)*100)&gt;=200,"N.A.",(IF((((J18/L18)-1)*100)&lt;=-200,"N.A.",(((J18/L18)-1)*100))))</f>
        <v>2.4540273082991115</v>
      </c>
      <c r="O18" s="539">
        <f>IF((((J18/M18)-1)*100)&gt;=200,"N.A.",(IF((((J18/M18)-1)*100)&lt;=-200,"N.A.",(((J18/M18)-1)*100))))</f>
        <v>-7.6012452566722732</v>
      </c>
    </row>
    <row r="19" spans="1:15" x14ac:dyDescent="0.3">
      <c r="B19" s="515"/>
      <c r="C19" s="516"/>
      <c r="D19" s="515"/>
      <c r="E19" s="516"/>
      <c r="F19" s="515"/>
      <c r="H19" s="515"/>
      <c r="I19" s="515"/>
      <c r="J19" s="516"/>
      <c r="K19" s="515"/>
      <c r="L19" s="516"/>
      <c r="M19" s="515"/>
      <c r="O19" s="515"/>
    </row>
    <row r="20" spans="1:15" x14ac:dyDescent="0.3">
      <c r="A20" s="509" t="s">
        <v>187</v>
      </c>
      <c r="B20" s="515"/>
      <c r="C20" s="516">
        <f>'FEMSA Comercio-Div Salud'!$C$17</f>
        <v>1379</v>
      </c>
      <c r="D20" s="515"/>
      <c r="E20" s="516">
        <f>'FEMSA Comercio-Div Salud'!$K$17</f>
        <v>886</v>
      </c>
      <c r="F20" s="515"/>
      <c r="G20" s="517">
        <f>IF((((C20/E20)-1)*100)&gt;=200,"N.A.",(IF((((C20/E20)-1)*100)&lt;=-200,"N.A.",(((C20/E20)-1)*100))))</f>
        <v>55.643340857787813</v>
      </c>
      <c r="H20" s="515"/>
      <c r="I20" s="515"/>
      <c r="J20" s="516">
        <f>'FEMSA Comercio-Div Salud YTD'!$C$17</f>
        <v>2374</v>
      </c>
      <c r="K20" s="515"/>
      <c r="L20" s="516">
        <f>'FEMSA Comercio-Div Salud YTD'!$K$17</f>
        <v>1417</v>
      </c>
      <c r="M20" s="515"/>
      <c r="N20" s="517">
        <f>IF((((J20/L20)-1)*100)&gt;=200,"N.A.",(IF((((J20/L20)-1)*100)&lt;=-200,"N.A.",(((J20/L20)-1)*100))))</f>
        <v>67.537050105857446</v>
      </c>
      <c r="O20" s="515"/>
    </row>
    <row r="21" spans="1:15" x14ac:dyDescent="0.3">
      <c r="A21" s="509" t="s">
        <v>190</v>
      </c>
      <c r="B21" s="515"/>
      <c r="C21" s="516">
        <f>+C20-E47-E48</f>
        <v>1290.8950195285199</v>
      </c>
      <c r="D21" s="515"/>
      <c r="E21" s="516">
        <f>+E20</f>
        <v>886</v>
      </c>
      <c r="F21" s="516">
        <f>'FEMSA Comercio-Div Salud'!$F$17</f>
        <v>1366.2727454347171</v>
      </c>
      <c r="G21" s="539">
        <f>IF((((C21/E21)-1)*100)&gt;=200,"N.A.",(IF((((C21/E21)-1)*100)&lt;=-200,"N.A.",(((C21/E21)-1)*100))))</f>
        <v>45.699212136401798</v>
      </c>
      <c r="H21" s="539">
        <f>IF((((C21/F21)-1)*100)&gt;=200,"N.A.",(IF((((C21/F21)-1)*100)&lt;=-200,"N.A.",(((C21/F21)-1)*100))))</f>
        <v>-5.5170335614221466</v>
      </c>
      <c r="I21" s="515"/>
      <c r="J21" s="516">
        <f>+J20-L47-L48</f>
        <v>2285.8950195285202</v>
      </c>
      <c r="K21" s="515"/>
      <c r="L21" s="516">
        <f>+L20</f>
        <v>1417</v>
      </c>
      <c r="M21" s="516">
        <f>'FEMSA Comercio-Div Salud YTD'!$F$17</f>
        <v>2370.7285784936466</v>
      </c>
      <c r="N21" s="539">
        <f>IF((((J21/L21)-1)*100)&gt;=200,"N.A.",(IF((((J21/L21)-1)*100)&lt;=-200,"N.A.",(((J21/L21)-1)*100))))</f>
        <v>61.319338004835579</v>
      </c>
      <c r="O21" s="539">
        <f>IF((((J21/M21)-1)*100)&gt;=200,"N.A.",(IF((((J21/M21)-1)*100)&lt;=-200,"N.A.",(((J21/M21)-1)*100))))</f>
        <v>-3.5783750082023058</v>
      </c>
    </row>
    <row r="22" spans="1:15" x14ac:dyDescent="0.3">
      <c r="A22" s="515"/>
      <c r="B22" s="515"/>
      <c r="C22" s="515"/>
      <c r="D22" s="515"/>
      <c r="E22" s="515"/>
      <c r="F22" s="515"/>
      <c r="G22" s="515"/>
      <c r="H22" s="515"/>
      <c r="I22" s="515"/>
      <c r="J22" s="515"/>
      <c r="K22" s="515"/>
      <c r="L22" s="515"/>
      <c r="M22" s="515"/>
      <c r="N22" s="515"/>
      <c r="O22" s="515"/>
    </row>
    <row r="23" spans="1:15" x14ac:dyDescent="0.3">
      <c r="A23" s="509" t="s">
        <v>85</v>
      </c>
      <c r="C23" s="516">
        <f>+'Coca-Cola FEMSA Q'!C8</f>
        <v>47978</v>
      </c>
      <c r="E23" s="516">
        <f>+'Coca-Cola FEMSA Q'!$K$8</f>
        <v>44569.248</v>
      </c>
      <c r="G23" s="517">
        <f>IF((((C23/E23)-1)*100)&gt;=200,"N.A.",(IF((((C23/E23)-1)*100)&lt;=-200,"N.A.",(((C23/E23)-1)*100))))</f>
        <v>7.6482151998615633</v>
      </c>
      <c r="J23" s="516">
        <f>'Coca-Cola FEMSA YTD'!C8</f>
        <v>94444</v>
      </c>
      <c r="L23" s="516">
        <f>'Coca-Cola FEMSA YTD'!K8</f>
        <v>88691.701000000001</v>
      </c>
      <c r="N23" s="517">
        <f>IF((((J23/L23)-1)*100)&gt;=200,"N.A.",(IF((((J23/L23)-1)*100)&lt;=-200,"N.A.",(((J23/L23)-1)*100))))</f>
        <v>6.4857240701697627</v>
      </c>
    </row>
    <row r="24" spans="1:15" x14ac:dyDescent="0.3">
      <c r="A24" s="509" t="s">
        <v>86</v>
      </c>
      <c r="C24" s="516">
        <f>+C23-C44-C45</f>
        <v>46843.863999999994</v>
      </c>
      <c r="E24" s="516">
        <f>+E23</f>
        <v>44569.248</v>
      </c>
      <c r="F24" s="516">
        <f>+'Coca-Cola FEMSA Q'!$F$8</f>
        <v>44569.248</v>
      </c>
      <c r="G24" s="539">
        <f>IF((((C24/E24)-1)*100)&gt;=200,"N.A.",(IF((((C24/E24)-1)*100)&lt;=-200,"N.A.",(((C24/E24)-1)*100))))</f>
        <v>5.1035548098096628</v>
      </c>
      <c r="H24" s="539">
        <f>IF((((C24/F24)-1)*100)&gt;=200,"N.A.",(IF((((C24/F24)-1)*100)&lt;=-200,"N.A.",(((C24/F24)-1)*100))))</f>
        <v>5.1035548098096628</v>
      </c>
      <c r="J24" s="516">
        <f>+J23-J44-J45</f>
        <v>91423.103000000003</v>
      </c>
      <c r="L24" s="516">
        <f>+L23</f>
        <v>88691.701000000001</v>
      </c>
      <c r="M24" s="516">
        <f>'Coca-Cola FEMSA YTD'!F8</f>
        <v>88691.701000000001</v>
      </c>
      <c r="N24" s="539">
        <f>IF((((J24/L24)-1)*100)&gt;=200,"N.A.",(IF((((J24/L24)-1)*100)&lt;=-200,"N.A.",(((J24/L24)-1)*100))))</f>
        <v>3.0796590540077773</v>
      </c>
      <c r="O24" s="539">
        <f>IF((((J24/M24)-1)*100)&gt;=200,"N.A.",(IF((((J24/M24)-1)*100)&lt;=-200,"N.A.",(((J24/M24)-1)*100))))</f>
        <v>3.0796590540077773</v>
      </c>
    </row>
    <row r="26" spans="1:15" x14ac:dyDescent="0.3">
      <c r="A26" s="509" t="s">
        <v>87</v>
      </c>
      <c r="C26" s="516">
        <f>+'Coca-Cola FEMSA Q'!$C$14</f>
        <v>6338</v>
      </c>
      <c r="D26" s="518"/>
      <c r="E26" s="516">
        <f>+'Coca-Cola FEMSA Q'!K$14</f>
        <v>5952.0070000000005</v>
      </c>
      <c r="G26" s="517">
        <f>IF((((C26/E26)-1)*100)&gt;=200,"N.A.",(IF((((C26/E26)-1)*100)&lt;=-200,"N.A.",(((C26/E26)-1)*100))))</f>
        <v>6.4850898192827966</v>
      </c>
      <c r="J26" s="516">
        <f>'Coca-Cola FEMSA YTD'!C14</f>
        <v>12070</v>
      </c>
      <c r="K26" s="518"/>
      <c r="L26" s="516">
        <f>'Coca-Cola FEMSA YTD'!K14</f>
        <v>11717.757000000001</v>
      </c>
      <c r="N26" s="517">
        <f>IF((((J26/L26)-1)*100)&gt;=200,"N.A.",(IF((((J26/L26)-1)*100)&lt;=-200,"N.A.",(((J26/L26)-1)*100))))</f>
        <v>3.006061654973724</v>
      </c>
    </row>
    <row r="27" spans="1:15" x14ac:dyDescent="0.3">
      <c r="A27" s="509" t="s">
        <v>88</v>
      </c>
      <c r="C27" s="516">
        <f>+$C$26-D44-D45</f>
        <v>6245.0509999999995</v>
      </c>
      <c r="D27" s="518"/>
      <c r="E27" s="516">
        <f>+$E$26</f>
        <v>5952.0070000000005</v>
      </c>
      <c r="F27" s="516">
        <f>+'Coca-Cola FEMSA Q'!F$14</f>
        <v>5966.5185440235537</v>
      </c>
      <c r="G27" s="539">
        <f>IF((((C27/E27)-1)*100)&gt;=200,"N.A.",(IF((((C27/E27)-1)*100)&lt;=-200,"N.A.",(((C27/E27)-1)*100))))</f>
        <v>4.9234485107292114</v>
      </c>
      <c r="H27" s="539">
        <f>IF((((C27/F27)-1)*100)&gt;=200,"N.A.",(IF((((C27/F27)-1)*100)&lt;=-200,"N.A.",(((C27/F27)-1)*100))))</f>
        <v>4.6682576098827644</v>
      </c>
      <c r="J27" s="516">
        <f>+$J$26-K44-K45</f>
        <v>11823.839</v>
      </c>
      <c r="K27" s="518"/>
      <c r="L27" s="516">
        <f>+$L$26</f>
        <v>11717.757000000001</v>
      </c>
      <c r="M27" s="516">
        <f>'Coca-Cola FEMSA YTD'!F14</f>
        <v>11745.922187463602</v>
      </c>
      <c r="N27" s="539">
        <f>IF((((J27/L27)-1)*100)&gt;=200,"N.A.",(IF((((J27/L27)-1)*100)&lt;=-200,"N.A.",(((J27/L27)-1)*100))))</f>
        <v>0.90530977899607734</v>
      </c>
      <c r="O27" s="539">
        <f>IF((((J27/M27)-1)*100)&gt;=200,"N.A.",(IF((((J27/M27)-1)*100)&lt;=-200,"N.A.",(((J27/M27)-1)*100))))</f>
        <v>0.66335202373091207</v>
      </c>
    </row>
    <row r="28" spans="1:15" x14ac:dyDescent="0.3">
      <c r="E28" s="519"/>
      <c r="L28" s="519"/>
    </row>
    <row r="29" spans="1:15" x14ac:dyDescent="0.3">
      <c r="A29" s="509" t="s">
        <v>65</v>
      </c>
      <c r="C29" s="516">
        <f>+'Coca-Cola FEMSA Q'!C17</f>
        <v>9180</v>
      </c>
      <c r="D29" s="520"/>
      <c r="E29" s="516">
        <f>+'Coca-Cola FEMSA Q'!$K$17</f>
        <v>8726.1849999999995</v>
      </c>
      <c r="F29" s="520"/>
      <c r="G29" s="517">
        <f>IF((((C29/E29)-1)*100)&gt;=200,"N.A.",(IF((((C29/E29)-1)*100)&lt;=-200,"N.A.",(((C29/E29)-1)*100))))</f>
        <v>5.2006117220755765</v>
      </c>
      <c r="H29" s="520"/>
      <c r="J29" s="516">
        <f>'Coca-Cola FEMSA YTD'!C17</f>
        <v>17756</v>
      </c>
      <c r="K29" s="520"/>
      <c r="L29" s="516">
        <f>'Coca-Cola FEMSA YTD'!K17</f>
        <v>16891.323</v>
      </c>
      <c r="M29" s="520"/>
      <c r="N29" s="517">
        <f>IF((((J29/L29)-1)*100)&gt;=200,"N.A.",(IF((((J29/L29)-1)*100)&lt;=-200,"N.A.",(((J29/L29)-1)*100))))</f>
        <v>5.119060241758433</v>
      </c>
      <c r="O29" s="520"/>
    </row>
    <row r="30" spans="1:15" x14ac:dyDescent="0.3">
      <c r="A30" s="509" t="s">
        <v>89</v>
      </c>
      <c r="C30" s="516">
        <f>+C29-E44-E45</f>
        <v>8980.777</v>
      </c>
      <c r="E30" s="516">
        <f>+E29</f>
        <v>8726.1849999999995</v>
      </c>
      <c r="F30" s="516">
        <f>+'Coca-Cola FEMSA Q'!$F$17</f>
        <v>8892.4284206309185</v>
      </c>
      <c r="G30" s="539">
        <f>IF((((C30/E30)-1)*100)&gt;=200,"N.A.",(IF((((C30/E30)-1)*100)&lt;=-200,"N.A.",(((C30/E30)-1)*100))))</f>
        <v>2.9175636317589015</v>
      </c>
      <c r="H30" s="539">
        <f>IF((((C30/F30)-1)*100)&gt;=200,"N.A.",(IF((((C30/F30)-1)*100)&lt;=-200,"N.A.",(((C30/F30)-1)*100))))</f>
        <v>0.99352589855103979</v>
      </c>
      <c r="J30" s="516">
        <f>+J29-L44-L45</f>
        <v>17254.987000000001</v>
      </c>
      <c r="L30" s="516">
        <f>+L29</f>
        <v>16891.323</v>
      </c>
      <c r="M30" s="516">
        <f>'Coca-Cola FEMSA YTD'!F17</f>
        <v>17226.139623484545</v>
      </c>
      <c r="N30" s="539">
        <f>IF((((J30/L30)-1)*100)&gt;=200,"N.A.",(IF((((J30/L30)-1)*100)&lt;=-200,"N.A.",(((J30/L30)-1)*100))))</f>
        <v>2.1529633883621724</v>
      </c>
      <c r="O30" s="539">
        <f>IF((((J30/M30)-1)*100)&gt;=200,"N.A.",(IF((((J30/M30)-1)*100)&lt;=-200,"N.A.",(((J30/M30)-1)*100))))</f>
        <v>0.16746280447028639</v>
      </c>
    </row>
    <row r="31" spans="1:15" x14ac:dyDescent="0.3">
      <c r="C31" s="521"/>
      <c r="J31" s="521"/>
    </row>
    <row r="32" spans="1:15" x14ac:dyDescent="0.3">
      <c r="A32" s="509" t="s">
        <v>90</v>
      </c>
      <c r="C32" s="518">
        <f>+'Consolidado Resultados '!C8</f>
        <v>128213</v>
      </c>
      <c r="E32" s="518">
        <f>+'Consolidado Resultados '!$K$8</f>
        <v>117191.24799999999</v>
      </c>
      <c r="G32" s="517">
        <f>IF((((C32/E32)-1)*100)&gt;=200,"N.A.",(IF((((C32/E32)-1)*100)&lt;=-200,"N.A.",(((C32/E32)-1)*100))))</f>
        <v>9.4049275761616702</v>
      </c>
      <c r="J32" s="518">
        <f>'Consolidado Resultados YTD'!C8</f>
        <v>244371</v>
      </c>
      <c r="L32" s="518">
        <f>'Consolidado Resultados YTD'!K8</f>
        <v>226938.701</v>
      </c>
      <c r="N32" s="517">
        <f>IF((((J32/L32)-1)*100)&gt;=200,"N.A.",(IF((((J32/L32)-1)*100)&lt;=-200,"N.A.",(((J32/L32)-1)*100))))</f>
        <v>7.6815011821187884</v>
      </c>
    </row>
    <row r="33" spans="1:15" x14ac:dyDescent="0.3">
      <c r="A33" s="509" t="s">
        <v>91</v>
      </c>
      <c r="B33" s="522"/>
      <c r="C33" s="516">
        <f>+C32-C44-C45-C47-C46-C48</f>
        <v>125072.21626557881</v>
      </c>
      <c r="D33" s="522"/>
      <c r="E33" s="516">
        <f>+E32</f>
        <v>117191.24799999999</v>
      </c>
      <c r="F33" s="518">
        <f>+'Consolidado Resultados '!$F$8</f>
        <v>117191.24799999999</v>
      </c>
      <c r="G33" s="539">
        <f>IF((((C33/E33)-1)*100)&gt;=200,"N.A.",(IF((((C33/E33)-1)*100)&lt;=-200,"N.A.",(((C33/E33)-1)*100))))</f>
        <v>6.7248778386409969</v>
      </c>
      <c r="H33" s="539">
        <f>IF((((C33/F33)-1)*100)&gt;=200,"N.A.",(IF((((C33/F33)-1)*100)&lt;=-200,"N.A.",(((C33/F33)-1)*100))))</f>
        <v>6.7248778386409969</v>
      </c>
      <c r="I33" s="522"/>
      <c r="J33" s="516">
        <f>+J32-J44-J45-J47-J46-J48</f>
        <v>239133.05127875361</v>
      </c>
      <c r="K33" s="522"/>
      <c r="L33" s="516">
        <f>+L32</f>
        <v>226938.701</v>
      </c>
      <c r="M33" s="518">
        <f>'Consolidado Resultados YTD'!F8</f>
        <v>226938.701</v>
      </c>
      <c r="N33" s="539">
        <f>IF((((J33/L33)-1)*100)&gt;=200,"N.A.",(IF((((J33/L33)-1)*100)&lt;=-200,"N.A.",(((J33/L33)-1)*100))))</f>
        <v>5.3734115093721391</v>
      </c>
      <c r="O33" s="539">
        <f>IF((((J33/M33)-1)*100)&gt;=200,"N.A.",(IF((((J33/M33)-1)*100)&lt;=-200,"N.A.",(((J33/M33)-1)*100))))</f>
        <v>5.3734115093721391</v>
      </c>
    </row>
    <row r="34" spans="1:15" x14ac:dyDescent="0.3">
      <c r="B34" s="522"/>
      <c r="C34" s="516"/>
      <c r="D34" s="522"/>
      <c r="E34" s="516"/>
      <c r="F34" s="522"/>
      <c r="H34" s="522"/>
      <c r="I34" s="522"/>
      <c r="J34" s="516"/>
      <c r="K34" s="522"/>
      <c r="L34" s="516"/>
      <c r="M34" s="522"/>
      <c r="O34" s="522"/>
    </row>
    <row r="35" spans="1:15" x14ac:dyDescent="0.3">
      <c r="A35" s="509" t="s">
        <v>92</v>
      </c>
      <c r="B35" s="522"/>
      <c r="C35" s="516">
        <f>+'Consolidado Resultados '!C14</f>
        <v>11936</v>
      </c>
      <c r="D35" s="522"/>
      <c r="E35" s="516">
        <f>+'Consolidado Resultados '!$K$14</f>
        <v>10409.006999999991</v>
      </c>
      <c r="F35" s="522"/>
      <c r="G35" s="517">
        <f>IF((((C35/E35)-1)*100)&gt;=200,"N.A.",(IF((((C35/E35)-1)*100)&lt;=-200,"N.A.",(((C35/E35)-1)*100))))</f>
        <v>14.669920002936031</v>
      </c>
      <c r="H35" s="522"/>
      <c r="I35" s="522"/>
      <c r="J35" s="518">
        <f>'Consolidado Resultados YTD'!C14</f>
        <v>20932</v>
      </c>
      <c r="K35" s="522"/>
      <c r="L35" s="518">
        <f>'Consolidado Resultados YTD'!K14</f>
        <v>18700.757000000023</v>
      </c>
      <c r="M35" s="522"/>
      <c r="N35" s="517">
        <f>IF((((J35/L35)-1)*100)&gt;=200,"N.A.",(IF((((J35/L35)-1)*100)&lt;=-200,"N.A.",(((J35/L35)-1)*100))))</f>
        <v>11.93129775441697</v>
      </c>
      <c r="O35" s="522"/>
    </row>
    <row r="36" spans="1:15" x14ac:dyDescent="0.3">
      <c r="A36" s="509" t="s">
        <v>93</v>
      </c>
      <c r="B36" s="522"/>
      <c r="C36" s="523">
        <f>+C35-D44-D45-D47-D46-D48</f>
        <v>11749.093809597854</v>
      </c>
      <c r="D36" s="522"/>
      <c r="E36" s="523">
        <f>+E35</f>
        <v>10409.006999999991</v>
      </c>
      <c r="F36" s="516">
        <f>+'Consolidado Resultados '!$F$14</f>
        <v>11020.187933186895</v>
      </c>
      <c r="G36" s="539">
        <f>IF((((C36/E36)-1)*100)&gt;=200,"N.A.",(IF((((C36/E36)-1)*100)&lt;=-200,"N.A.",(((C36/E36)-1)*100))))</f>
        <v>12.874300205561063</v>
      </c>
      <c r="H36" s="539">
        <f>IF((((C36/F36)-1)*100)&gt;=200,"N.A.",(IF((((C36/F36)-1)*100)&lt;=-200,"N.A.",(((C36/F36)-1)*100))))</f>
        <v>6.6142780942590518</v>
      </c>
      <c r="I36" s="522"/>
      <c r="J36" s="523">
        <f>+J35-K44-K45-K47-K46-K48</f>
        <v>20538.607809597856</v>
      </c>
      <c r="K36" s="522"/>
      <c r="L36" s="523">
        <f>+L35</f>
        <v>18700.757000000023</v>
      </c>
      <c r="M36" s="518">
        <f>'Consolidado Resultados YTD'!F14</f>
        <v>19961.161109747631</v>
      </c>
      <c r="N36" s="539">
        <f>IF((((J36/L36)-1)*100)&gt;=200,"N.A.",(IF((((J36/L36)-1)*100)&lt;=-200,"N.A.",(((J36/L36)-1)*100))))</f>
        <v>9.82768135855585</v>
      </c>
      <c r="O36" s="539">
        <f>IF((((J36/M36)-1)*100)&gt;=200,"N.A.",(IF((((J36/M36)-1)*100)&lt;=-200,"N.A.",(((J36/M36)-1)*100))))</f>
        <v>2.8928512558732855</v>
      </c>
    </row>
    <row r="37" spans="1:15" x14ac:dyDescent="0.3">
      <c r="B37" s="522"/>
      <c r="C37" s="522"/>
      <c r="D37" s="522"/>
      <c r="E37" s="522"/>
      <c r="F37" s="522"/>
      <c r="H37" s="522"/>
      <c r="I37" s="522"/>
      <c r="J37" s="522"/>
      <c r="K37" s="522"/>
      <c r="L37" s="522"/>
      <c r="M37" s="522"/>
      <c r="O37" s="522"/>
    </row>
    <row r="38" spans="1:15" x14ac:dyDescent="0.3">
      <c r="A38" s="509" t="s">
        <v>94</v>
      </c>
      <c r="B38" s="522"/>
      <c r="C38" s="516">
        <f>+'Consolidado Resultados '!C34</f>
        <v>18982</v>
      </c>
      <c r="D38" s="522"/>
      <c r="E38" s="516">
        <f>+'Consolidado Resultados '!$K$34</f>
        <v>14958.976999999992</v>
      </c>
      <c r="F38" s="522"/>
      <c r="G38" s="517">
        <f>IF((((C38/E38)-1)*100)&gt;=200,"N.A.",(IF((((C38/E38)-1)*100)&lt;=-200,"N.A.",(((C38/E38)-1)*100))))</f>
        <v>26.893704028022846</v>
      </c>
      <c r="H38" s="524"/>
      <c r="I38" s="524"/>
      <c r="J38" s="518">
        <f>'Consolidado Resultados YTD'!C34</f>
        <v>34628</v>
      </c>
      <c r="K38" s="522"/>
      <c r="L38" s="518">
        <f>'Consolidado Resultados YTD'!K34</f>
        <v>27423.917000000023</v>
      </c>
      <c r="M38" s="522"/>
      <c r="N38" s="517">
        <f>IF((((J38/L38)-1)*100)&gt;=200,"N.A.",(IF((((J38/L38)-1)*100)&lt;=-200,"N.A.",(((J38/L38)-1)*100))))</f>
        <v>26.269343653570608</v>
      </c>
      <c r="O38" s="524"/>
    </row>
    <row r="39" spans="1:15" x14ac:dyDescent="0.3">
      <c r="A39" s="509" t="s">
        <v>95</v>
      </c>
      <c r="B39" s="522"/>
      <c r="C39" s="516">
        <f>+C38-E44-E45-E47-E46-E48</f>
        <v>18598.213019528521</v>
      </c>
      <c r="D39" s="522"/>
      <c r="E39" s="516">
        <f>+E38</f>
        <v>14958.976999999992</v>
      </c>
      <c r="F39" s="516">
        <f>+'Consolidado Resultados '!$F$34</f>
        <v>17452.974502234592</v>
      </c>
      <c r="G39" s="539">
        <f>IF((((C39/E39)-1)*100)&gt;=200,"N.A.",(IF((((C39/E39)-1)*100)&lt;=-200,"N.A.",(((C39/E39)-1)*100))))</f>
        <v>24.328107594045576</v>
      </c>
      <c r="H39" s="539">
        <f>IF((((C39/F39)-1)*100)&gt;=200,"N.A.",(IF((((C39/F39)-1)*100)&lt;=-200,"N.A.",(((C39/F39)-1)*100))))</f>
        <v>6.5618529216741717</v>
      </c>
      <c r="I39" s="524"/>
      <c r="J39" s="516">
        <f>+J38-L44-L45-L47-L46-L48</f>
        <v>33825.234019528514</v>
      </c>
      <c r="K39" s="522"/>
      <c r="L39" s="516">
        <f>+L38</f>
        <v>27423.917000000023</v>
      </c>
      <c r="M39" s="518">
        <f>'Consolidado Resultados YTD'!F34</f>
        <v>32415.626606109858</v>
      </c>
      <c r="N39" s="539">
        <f>IF((((J39/L39)-1)*100)&gt;=200,"N.A.",(IF((((J39/L39)-1)*100)&lt;=-200,"N.A.",(((J39/L39)-1)*100))))</f>
        <v>23.342095950510956</v>
      </c>
      <c r="O39" s="539">
        <f>IF((((J39/M39)-1)*100)&gt;=200,"N.A.",(IF((((J39/M39)-1)*100)&lt;=-200,"N.A.",(((J39/M39)-1)*100))))</f>
        <v>4.3485428510981361</v>
      </c>
    </row>
    <row r="40" spans="1:15" x14ac:dyDescent="0.3">
      <c r="A40" s="522"/>
      <c r="B40" s="522"/>
      <c r="C40" s="523"/>
      <c r="D40" s="522"/>
      <c r="E40" s="523"/>
      <c r="F40" s="522"/>
      <c r="G40" s="522"/>
      <c r="H40" s="524"/>
      <c r="I40" s="524"/>
      <c r="J40" s="523"/>
      <c r="K40" s="522"/>
      <c r="L40" s="523"/>
      <c r="M40" s="522"/>
      <c r="N40" s="522"/>
      <c r="O40" s="524"/>
    </row>
    <row r="41" spans="1:15" x14ac:dyDescent="0.3">
      <c r="A41" s="522"/>
      <c r="B41" s="522"/>
      <c r="C41" s="523"/>
      <c r="D41" s="522"/>
      <c r="E41" s="522"/>
      <c r="F41" s="522"/>
      <c r="G41" s="522"/>
      <c r="H41" s="524"/>
      <c r="I41" s="524"/>
      <c r="J41" s="523"/>
      <c r="K41" s="522"/>
      <c r="L41" s="522"/>
      <c r="M41" s="522"/>
      <c r="N41" s="522"/>
      <c r="O41" s="524"/>
    </row>
    <row r="42" spans="1:15" x14ac:dyDescent="0.3">
      <c r="A42" s="525"/>
      <c r="C42" s="526"/>
      <c r="D42" s="527"/>
      <c r="E42" s="527"/>
      <c r="F42" s="528"/>
      <c r="G42" s="528"/>
      <c r="H42" s="528"/>
      <c r="I42" s="528"/>
      <c r="J42" s="526"/>
      <c r="K42" s="527"/>
      <c r="L42" s="527"/>
      <c r="M42" s="528"/>
      <c r="N42" s="528"/>
      <c r="O42" s="528"/>
    </row>
    <row r="43" spans="1:15" ht="26" x14ac:dyDescent="0.3">
      <c r="A43" s="529">
        <v>2019</v>
      </c>
      <c r="C43" s="529" t="s">
        <v>96</v>
      </c>
      <c r="D43" s="529" t="s">
        <v>97</v>
      </c>
      <c r="E43" s="529" t="s">
        <v>98</v>
      </c>
      <c r="F43" s="528"/>
      <c r="G43" s="528"/>
      <c r="H43" s="528"/>
      <c r="I43" s="528"/>
      <c r="J43" s="529" t="s">
        <v>96</v>
      </c>
      <c r="K43" s="529" t="s">
        <v>97</v>
      </c>
      <c r="L43" s="529" t="s">
        <v>98</v>
      </c>
      <c r="M43" s="528"/>
      <c r="N43" s="528"/>
      <c r="O43" s="528"/>
    </row>
    <row r="44" spans="1:15" x14ac:dyDescent="0.3">
      <c r="A44" s="530" t="s">
        <v>200</v>
      </c>
      <c r="C44" s="526">
        <v>379.90600000000001</v>
      </c>
      <c r="D44" s="526">
        <v>41.014000000000003</v>
      </c>
      <c r="E44" s="526">
        <v>71.38</v>
      </c>
      <c r="F44" s="531"/>
      <c r="G44" s="531"/>
      <c r="H44" s="531"/>
      <c r="I44" s="532"/>
      <c r="J44" s="526">
        <v>1367.9280000000001</v>
      </c>
      <c r="K44" s="526">
        <v>103.21599999999999</v>
      </c>
      <c r="L44" s="526">
        <v>217.78399999999999</v>
      </c>
      <c r="M44" s="531"/>
      <c r="N44" s="531"/>
      <c r="O44" s="531"/>
    </row>
    <row r="45" spans="1:15" x14ac:dyDescent="0.3">
      <c r="A45" s="530" t="s">
        <v>201</v>
      </c>
      <c r="C45" s="526">
        <v>754.23</v>
      </c>
      <c r="D45" s="526">
        <v>51.935000000000002</v>
      </c>
      <c r="E45" s="526">
        <v>127.843</v>
      </c>
      <c r="F45" s="531"/>
      <c r="G45" s="531"/>
      <c r="H45" s="531"/>
      <c r="I45" s="532"/>
      <c r="J45" s="526">
        <v>1652.9690000000001</v>
      </c>
      <c r="K45" s="526">
        <v>142.94499999999999</v>
      </c>
      <c r="L45" s="526">
        <v>283.22899999999998</v>
      </c>
      <c r="M45" s="531"/>
      <c r="N45" s="531"/>
      <c r="O45" s="531"/>
    </row>
    <row r="46" spans="1:15" x14ac:dyDescent="0.3">
      <c r="A46" s="533" t="s">
        <v>202</v>
      </c>
      <c r="C46" s="526">
        <v>148.56791319046002</v>
      </c>
      <c r="D46" s="526">
        <v>50.387</v>
      </c>
      <c r="E46" s="526">
        <v>96.459000000000003</v>
      </c>
      <c r="F46" s="531"/>
      <c r="G46" s="531"/>
      <c r="H46" s="531"/>
      <c r="I46" s="532"/>
      <c r="J46" s="526">
        <v>358.97190001562001</v>
      </c>
      <c r="K46" s="526">
        <v>103.661</v>
      </c>
      <c r="L46" s="526">
        <v>213.648</v>
      </c>
      <c r="M46" s="531"/>
      <c r="N46" s="531"/>
      <c r="O46" s="531"/>
    </row>
    <row r="47" spans="1:15" x14ac:dyDescent="0.3">
      <c r="A47" s="533" t="s">
        <v>203</v>
      </c>
      <c r="C47" s="526">
        <v>1769.7908785373961</v>
      </c>
      <c r="D47" s="526">
        <v>19.169576828146369</v>
      </c>
      <c r="E47" s="526">
        <v>54.434986793643638</v>
      </c>
      <c r="F47" s="531"/>
      <c r="G47" s="531"/>
      <c r="H47" s="531"/>
      <c r="I47" s="532"/>
      <c r="J47" s="526">
        <v>1769.7908785373961</v>
      </c>
      <c r="K47" s="526">
        <v>19.169576828146369</v>
      </c>
      <c r="L47" s="526">
        <v>54.434986793643638</v>
      </c>
      <c r="M47" s="531"/>
      <c r="N47" s="531"/>
      <c r="O47" s="531"/>
    </row>
    <row r="48" spans="1:15" x14ac:dyDescent="0.3">
      <c r="A48" s="533" t="s">
        <v>204</v>
      </c>
      <c r="C48" s="526">
        <v>88.288942693320436</v>
      </c>
      <c r="D48" s="526">
        <v>24.400613573999824</v>
      </c>
      <c r="E48" s="526">
        <v>33.669993677836374</v>
      </c>
      <c r="F48" s="531"/>
      <c r="G48" s="531"/>
      <c r="H48" s="531"/>
      <c r="I48" s="532"/>
      <c r="J48" s="526">
        <v>88.288942693320436</v>
      </c>
      <c r="K48" s="526">
        <v>24.400613573999824</v>
      </c>
      <c r="L48" s="526">
        <v>33.669993677836374</v>
      </c>
      <c r="M48" s="531"/>
    </row>
    <row r="49" spans="3:14" x14ac:dyDescent="0.3">
      <c r="C49" s="528"/>
      <c r="D49" s="528"/>
      <c r="E49" s="528"/>
      <c r="K49" s="518"/>
      <c r="L49" s="518"/>
      <c r="M49" s="518"/>
    </row>
    <row r="50" spans="3:14" x14ac:dyDescent="0.3">
      <c r="C50" s="528"/>
      <c r="D50" s="528"/>
      <c r="E50" s="528"/>
      <c r="K50" s="518"/>
      <c r="L50" s="518"/>
      <c r="M50" s="518"/>
    </row>
    <row r="51" spans="3:14" x14ac:dyDescent="0.3">
      <c r="N51" s="534"/>
    </row>
    <row r="52" spans="3:14" x14ac:dyDescent="0.3">
      <c r="M52" s="519"/>
      <c r="N52" s="519"/>
    </row>
    <row r="53" spans="3:14" x14ac:dyDescent="0.3">
      <c r="N53" s="519"/>
    </row>
    <row r="1048543" spans="3:3" x14ac:dyDescent="0.3">
      <c r="C1048543" s="535"/>
    </row>
  </sheetData>
  <mergeCells count="2">
    <mergeCell ref="C1:G1"/>
    <mergeCell ref="J1:N1"/>
  </mergeCells>
  <printOptions horizontalCentered="1"/>
  <pageMargins left="0.43307086614173229" right="0.31496062992125984" top="0.78740157480314965" bottom="0.23622047244094491" header="0" footer="0"/>
  <pageSetup scale="60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35"/>
  <sheetViews>
    <sheetView showGridLines="0" zoomScaleNormal="100" zoomScaleSheetLayoutView="110" workbookViewId="0">
      <selection sqref="A1:O1"/>
    </sheetView>
  </sheetViews>
  <sheetFormatPr defaultColWidth="9.81640625" defaultRowHeight="10.5" x14ac:dyDescent="0.25"/>
  <cols>
    <col min="1" max="1" width="42.7265625" style="45" customWidth="1"/>
    <col min="2" max="2" width="1.7265625" style="64" customWidth="1"/>
    <col min="3" max="4" width="7.7265625" style="64" customWidth="1"/>
    <col min="5" max="5" width="1.54296875" style="64" customWidth="1"/>
    <col min="6" max="9" width="7.7265625" style="64" customWidth="1"/>
    <col min="10" max="10" width="1.54296875" style="64" customWidth="1"/>
    <col min="11" max="14" width="7.7265625" style="64" customWidth="1"/>
    <col min="15" max="15" width="2.7265625" style="64" customWidth="1"/>
    <col min="16" max="16384" width="9.81640625" style="64"/>
  </cols>
  <sheetData>
    <row r="1" spans="1:15" ht="11.15" customHeight="1" x14ac:dyDescent="0.25">
      <c r="A1" s="556" t="s">
        <v>148</v>
      </c>
      <c r="B1" s="556"/>
      <c r="C1" s="556"/>
      <c r="D1" s="556"/>
      <c r="E1" s="556"/>
      <c r="F1" s="556"/>
      <c r="G1" s="556"/>
      <c r="H1" s="556"/>
      <c r="I1" s="556"/>
      <c r="J1" s="556"/>
      <c r="K1" s="556"/>
      <c r="L1" s="556"/>
      <c r="M1" s="556"/>
      <c r="N1" s="556"/>
      <c r="O1" s="556"/>
    </row>
    <row r="2" spans="1:15" ht="11.15" customHeight="1" x14ac:dyDescent="0.25">
      <c r="A2" s="557" t="s">
        <v>100</v>
      </c>
      <c r="B2" s="557"/>
      <c r="C2" s="557"/>
      <c r="D2" s="557"/>
      <c r="E2" s="557"/>
      <c r="F2" s="557"/>
      <c r="G2" s="557"/>
      <c r="H2" s="557"/>
      <c r="I2" s="557"/>
      <c r="J2" s="557"/>
      <c r="K2" s="557"/>
      <c r="L2" s="557"/>
      <c r="M2" s="557"/>
      <c r="N2" s="557"/>
      <c r="O2" s="557"/>
    </row>
    <row r="3" spans="1:15" ht="11.15" customHeight="1" x14ac:dyDescent="0.25">
      <c r="A3" s="558" t="s">
        <v>2</v>
      </c>
      <c r="B3" s="558"/>
      <c r="C3" s="558"/>
      <c r="D3" s="558"/>
      <c r="E3" s="558"/>
      <c r="F3" s="558"/>
      <c r="G3" s="558"/>
      <c r="H3" s="558"/>
      <c r="I3" s="558"/>
      <c r="J3" s="558"/>
      <c r="K3" s="558"/>
      <c r="L3" s="558"/>
      <c r="M3" s="558"/>
      <c r="N3" s="558"/>
      <c r="O3" s="558"/>
    </row>
    <row r="4" spans="1:15" ht="11.15" customHeight="1" x14ac:dyDescent="0.25">
      <c r="A4" s="314"/>
      <c r="B4" s="221"/>
      <c r="C4" s="221"/>
      <c r="D4" s="221"/>
      <c r="E4" s="221"/>
      <c r="F4" s="221"/>
      <c r="G4" s="221"/>
      <c r="H4" s="221"/>
      <c r="I4" s="221"/>
      <c r="J4" s="221"/>
      <c r="K4" s="315"/>
      <c r="L4" s="221"/>
      <c r="M4" s="221"/>
      <c r="N4" s="221"/>
      <c r="O4" s="221"/>
    </row>
    <row r="5" spans="1:15" ht="15" customHeight="1" x14ac:dyDescent="0.25">
      <c r="A5" s="70"/>
      <c r="B5" s="222"/>
      <c r="C5" s="559" t="s">
        <v>176</v>
      </c>
      <c r="D5" s="559"/>
      <c r="E5" s="559"/>
      <c r="F5" s="559"/>
      <c r="G5" s="559"/>
      <c r="H5" s="559"/>
      <c r="I5" s="559"/>
      <c r="J5" s="559"/>
      <c r="K5" s="559"/>
      <c r="L5" s="559"/>
      <c r="M5" s="559"/>
      <c r="N5" s="559"/>
      <c r="O5" s="157"/>
    </row>
    <row r="6" spans="1:15" s="226" customFormat="1" ht="15" customHeight="1" x14ac:dyDescent="0.25">
      <c r="A6" s="316"/>
      <c r="B6" s="224"/>
      <c r="C6" s="75"/>
      <c r="D6" s="75"/>
      <c r="E6" s="75"/>
      <c r="F6" s="561" t="s">
        <v>168</v>
      </c>
      <c r="G6" s="561"/>
      <c r="H6" s="561"/>
      <c r="I6" s="561"/>
      <c r="J6" s="75"/>
      <c r="K6" s="561" t="s">
        <v>205</v>
      </c>
      <c r="L6" s="561"/>
      <c r="M6" s="561"/>
      <c r="N6" s="561"/>
      <c r="O6" s="225"/>
    </row>
    <row r="7" spans="1:15" s="226" customFormat="1" ht="15" customHeight="1" x14ac:dyDescent="0.25">
      <c r="A7" s="316"/>
      <c r="B7" s="224"/>
      <c r="C7" s="483">
        <v>2019</v>
      </c>
      <c r="D7" s="75" t="s">
        <v>41</v>
      </c>
      <c r="E7" s="75"/>
      <c r="F7" s="483">
        <v>2018</v>
      </c>
      <c r="G7" s="75" t="s">
        <v>41</v>
      </c>
      <c r="H7" s="75" t="s">
        <v>4</v>
      </c>
      <c r="I7" s="225" t="s">
        <v>170</v>
      </c>
      <c r="J7" s="75"/>
      <c r="K7" s="483">
        <v>2018</v>
      </c>
      <c r="L7" s="75" t="s">
        <v>41</v>
      </c>
      <c r="M7" s="75" t="s">
        <v>4</v>
      </c>
      <c r="N7" s="225" t="s">
        <v>170</v>
      </c>
      <c r="O7" s="225"/>
    </row>
    <row r="8" spans="1:15" ht="13" customHeight="1" x14ac:dyDescent="0.25">
      <c r="A8" s="77" t="s">
        <v>42</v>
      </c>
      <c r="B8" s="230"/>
      <c r="C8" s="79">
        <v>47190</v>
      </c>
      <c r="D8" s="80">
        <v>100</v>
      </c>
      <c r="E8" s="95"/>
      <c r="F8" s="79">
        <v>42386.69113639</v>
      </c>
      <c r="G8" s="80">
        <v>100</v>
      </c>
      <c r="H8" s="80">
        <v>11.332115659026387</v>
      </c>
      <c r="I8" s="80">
        <v>10.981609617607857</v>
      </c>
      <c r="J8" s="95"/>
      <c r="K8" s="79">
        <v>42386.69113639</v>
      </c>
      <c r="L8" s="80">
        <v>100</v>
      </c>
      <c r="M8" s="80">
        <v>11.332115659026387</v>
      </c>
      <c r="N8" s="80">
        <v>10.981609617607857</v>
      </c>
      <c r="O8" s="82"/>
    </row>
    <row r="9" spans="1:15" ht="13" customHeight="1" x14ac:dyDescent="0.25">
      <c r="A9" s="83" t="s">
        <v>43</v>
      </c>
      <c r="B9" s="230"/>
      <c r="C9" s="27">
        <v>28408</v>
      </c>
      <c r="D9" s="84">
        <v>60.2</v>
      </c>
      <c r="E9" s="112"/>
      <c r="F9" s="27">
        <v>26278.978751050003</v>
      </c>
      <c r="G9" s="84">
        <v>62</v>
      </c>
      <c r="H9" s="84">
        <v>8.1016133431933035</v>
      </c>
      <c r="I9" s="425"/>
      <c r="J9" s="112"/>
      <c r="K9" s="27">
        <v>26278.978751050003</v>
      </c>
      <c r="L9" s="84">
        <v>62</v>
      </c>
      <c r="M9" s="84">
        <v>8.1016133431933035</v>
      </c>
      <c r="N9" s="425"/>
      <c r="O9" s="82"/>
    </row>
    <row r="10" spans="1:15" ht="13" customHeight="1" x14ac:dyDescent="0.25">
      <c r="A10" s="85" t="s">
        <v>44</v>
      </c>
      <c r="B10" s="230"/>
      <c r="C10" s="86">
        <v>18782</v>
      </c>
      <c r="D10" s="87">
        <v>39.799999999999997</v>
      </c>
      <c r="E10" s="89"/>
      <c r="F10" s="86">
        <v>16107.712385339997</v>
      </c>
      <c r="G10" s="87">
        <v>38</v>
      </c>
      <c r="H10" s="87">
        <v>16.602528966769569</v>
      </c>
      <c r="I10" s="426"/>
      <c r="J10" s="89"/>
      <c r="K10" s="86">
        <v>16107.712385339999</v>
      </c>
      <c r="L10" s="87">
        <v>38</v>
      </c>
      <c r="M10" s="87">
        <v>16.602528966769547</v>
      </c>
      <c r="N10" s="426"/>
      <c r="O10" s="82"/>
    </row>
    <row r="11" spans="1:15" ht="13" customHeight="1" x14ac:dyDescent="0.25">
      <c r="A11" s="234" t="s">
        <v>45</v>
      </c>
      <c r="B11" s="228"/>
      <c r="C11" s="92">
        <v>1081</v>
      </c>
      <c r="D11" s="93">
        <v>2.2999999999999998</v>
      </c>
      <c r="E11" s="95"/>
      <c r="F11" s="92">
        <v>883.95571434142278</v>
      </c>
      <c r="G11" s="93">
        <v>2.1</v>
      </c>
      <c r="H11" s="93">
        <v>22.291194282892548</v>
      </c>
      <c r="I11" s="93"/>
      <c r="J11" s="95"/>
      <c r="K11" s="92">
        <v>885.46921294999993</v>
      </c>
      <c r="L11" s="93">
        <v>2.1</v>
      </c>
      <c r="M11" s="93">
        <v>22.082166628761279</v>
      </c>
      <c r="N11" s="93"/>
      <c r="O11" s="82"/>
    </row>
    <row r="12" spans="1:15" ht="13" customHeight="1" x14ac:dyDescent="0.25">
      <c r="A12" s="235" t="s">
        <v>46</v>
      </c>
      <c r="B12" s="228"/>
      <c r="C12" s="79">
        <v>12994</v>
      </c>
      <c r="D12" s="80">
        <v>27.5</v>
      </c>
      <c r="E12" s="95"/>
      <c r="F12" s="79">
        <v>11129.813718742647</v>
      </c>
      <c r="G12" s="80">
        <v>26.2</v>
      </c>
      <c r="H12" s="80">
        <v>16.749483220173357</v>
      </c>
      <c r="I12" s="80"/>
      <c r="J12" s="95"/>
      <c r="K12" s="79">
        <v>11539.548346369998</v>
      </c>
      <c r="L12" s="80">
        <v>27.2</v>
      </c>
      <c r="M12" s="80">
        <v>12.604060488099854</v>
      </c>
      <c r="N12" s="80"/>
      <c r="O12" s="82"/>
    </row>
    <row r="13" spans="1:15" ht="13" customHeight="1" x14ac:dyDescent="0.25">
      <c r="A13" s="83" t="s">
        <v>73</v>
      </c>
      <c r="B13" s="230"/>
      <c r="C13" s="27">
        <v>74</v>
      </c>
      <c r="D13" s="84">
        <v>0.2</v>
      </c>
      <c r="E13" s="112"/>
      <c r="F13" s="27">
        <v>79.594617020000001</v>
      </c>
      <c r="G13" s="84">
        <v>0.2</v>
      </c>
      <c r="H13" s="84">
        <v>-7.0288886729541371</v>
      </c>
      <c r="I13" s="425"/>
      <c r="J13" s="112"/>
      <c r="K13" s="27">
        <v>79.594617020000001</v>
      </c>
      <c r="L13" s="84">
        <v>0.2</v>
      </c>
      <c r="M13" s="84">
        <v>-7.0288886729541371</v>
      </c>
      <c r="N13" s="425"/>
      <c r="O13" s="82"/>
    </row>
    <row r="14" spans="1:15" s="100" customFormat="1" ht="13" customHeight="1" x14ac:dyDescent="0.25">
      <c r="A14" s="98" t="s">
        <v>102</v>
      </c>
      <c r="B14" s="240"/>
      <c r="C14" s="233">
        <v>4633</v>
      </c>
      <c r="D14" s="87">
        <v>9.8000000000000007</v>
      </c>
      <c r="E14" s="89"/>
      <c r="F14" s="233">
        <v>4014.3483352359276</v>
      </c>
      <c r="G14" s="87">
        <v>9.5</v>
      </c>
      <c r="H14" s="87">
        <v>15.411011030952636</v>
      </c>
      <c r="I14" s="87">
        <v>14.155838440230294</v>
      </c>
      <c r="J14" s="89"/>
      <c r="K14" s="233">
        <v>3603.1002090000002</v>
      </c>
      <c r="L14" s="87">
        <v>8.5</v>
      </c>
      <c r="M14" s="87">
        <v>28.583712116234384</v>
      </c>
      <c r="N14" s="87">
        <v>27.185277516104755</v>
      </c>
      <c r="O14" s="97"/>
    </row>
    <row r="15" spans="1:15" ht="13" customHeight="1" x14ac:dyDescent="0.25">
      <c r="A15" s="241" t="s">
        <v>63</v>
      </c>
      <c r="C15" s="92">
        <v>2291</v>
      </c>
      <c r="D15" s="93">
        <v>4.9000000000000004</v>
      </c>
      <c r="E15" s="95"/>
      <c r="F15" s="92">
        <v>2028.0378574087001</v>
      </c>
      <c r="G15" s="93">
        <v>4.8</v>
      </c>
      <c r="H15" s="93">
        <v>12.966333031243128</v>
      </c>
      <c r="I15" s="93"/>
      <c r="J15" s="95"/>
      <c r="K15" s="92">
        <v>1143.9260098500001</v>
      </c>
      <c r="L15" s="93">
        <v>2.7</v>
      </c>
      <c r="M15" s="93">
        <v>100.27519090158745</v>
      </c>
      <c r="N15" s="93"/>
      <c r="O15" s="97"/>
    </row>
    <row r="16" spans="1:15" ht="13" customHeight="1" x14ac:dyDescent="0.25">
      <c r="A16" s="123" t="s">
        <v>64</v>
      </c>
      <c r="B16" s="230"/>
      <c r="C16" s="317">
        <v>143</v>
      </c>
      <c r="D16" s="110">
        <v>0.29999999999999893</v>
      </c>
      <c r="E16" s="112"/>
      <c r="F16" s="317">
        <v>129.39311703000021</v>
      </c>
      <c r="G16" s="110">
        <v>0.29999999999999982</v>
      </c>
      <c r="H16" s="110">
        <v>10.515924867042958</v>
      </c>
      <c r="I16" s="427"/>
      <c r="J16" s="112"/>
      <c r="K16" s="317">
        <v>129.39311703000021</v>
      </c>
      <c r="L16" s="110">
        <v>0.29999999999999982</v>
      </c>
      <c r="M16" s="110">
        <v>10.515924867042958</v>
      </c>
      <c r="N16" s="427"/>
      <c r="O16" s="97"/>
    </row>
    <row r="17" spans="1:15" ht="13" customHeight="1" x14ac:dyDescent="0.25">
      <c r="A17" s="96" t="s">
        <v>103</v>
      </c>
      <c r="B17" s="230"/>
      <c r="C17" s="92">
        <v>7067</v>
      </c>
      <c r="D17" s="93">
        <v>15</v>
      </c>
      <c r="E17" s="95"/>
      <c r="F17" s="92">
        <v>6171.7793096746291</v>
      </c>
      <c r="G17" s="93">
        <v>14.6</v>
      </c>
      <c r="H17" s="93">
        <v>14.505066455018234</v>
      </c>
      <c r="I17" s="93">
        <v>12.942162223352094</v>
      </c>
      <c r="J17" s="95"/>
      <c r="K17" s="92">
        <v>4876.4193358800003</v>
      </c>
      <c r="L17" s="93">
        <v>11.5</v>
      </c>
      <c r="M17" s="93">
        <v>44.921909155802474</v>
      </c>
      <c r="N17" s="93">
        <v>42.943838908843432</v>
      </c>
      <c r="O17" s="82"/>
    </row>
    <row r="18" spans="1:15" s="320" customFormat="1" ht="13" customHeight="1" thickBot="1" x14ac:dyDescent="0.3">
      <c r="A18" s="242" t="s">
        <v>66</v>
      </c>
      <c r="B18" s="243"/>
      <c r="C18" s="453">
        <v>2670</v>
      </c>
      <c r="D18" s="318"/>
      <c r="E18" s="318"/>
      <c r="F18" s="453">
        <v>2394.2624417229713</v>
      </c>
      <c r="G18" s="318"/>
      <c r="H18" s="244">
        <v>11.516597072733648</v>
      </c>
      <c r="I18" s="244"/>
      <c r="J18" s="318"/>
      <c r="K18" s="453">
        <v>2394.2624417229713</v>
      </c>
      <c r="L18" s="319"/>
      <c r="M18" s="244">
        <v>11.516597072733648</v>
      </c>
      <c r="N18" s="244"/>
      <c r="O18" s="131"/>
    </row>
    <row r="19" spans="1:15" ht="11.15" customHeight="1" x14ac:dyDescent="0.25">
      <c r="A19" s="321"/>
      <c r="B19" s="230"/>
      <c r="C19" s="501"/>
      <c r="D19" s="323"/>
      <c r="E19" s="323"/>
      <c r="I19" s="501"/>
      <c r="J19" s="501"/>
      <c r="K19" s="501"/>
      <c r="L19" s="323"/>
      <c r="M19" s="323"/>
      <c r="N19" s="129"/>
      <c r="O19" s="129"/>
    </row>
    <row r="20" spans="1:15" ht="15" customHeight="1" x14ac:dyDescent="0.25">
      <c r="A20" s="325" t="s">
        <v>122</v>
      </c>
      <c r="B20" s="230"/>
      <c r="C20" s="68"/>
      <c r="D20" s="72"/>
      <c r="E20" s="72"/>
      <c r="I20" s="68"/>
      <c r="J20" s="68"/>
      <c r="K20" s="68"/>
      <c r="L20" s="72"/>
      <c r="M20" s="72"/>
      <c r="N20" s="251"/>
      <c r="O20" s="251"/>
    </row>
    <row r="21" spans="1:15" s="330" customFormat="1" ht="13" customHeight="1" x14ac:dyDescent="0.25">
      <c r="A21" s="326" t="s">
        <v>123</v>
      </c>
      <c r="B21" s="327"/>
      <c r="C21" s="328">
        <v>18608</v>
      </c>
      <c r="D21" s="158"/>
      <c r="E21" s="158"/>
      <c r="F21" s="328">
        <v>17296</v>
      </c>
      <c r="G21" s="336"/>
      <c r="H21" s="337">
        <v>7.5855689176688168</v>
      </c>
      <c r="N21" s="329"/>
      <c r="O21" s="329"/>
    </row>
    <row r="22" spans="1:15" ht="13" customHeight="1" x14ac:dyDescent="0.25">
      <c r="A22" s="151" t="s">
        <v>124</v>
      </c>
      <c r="B22" s="260"/>
      <c r="C22" s="331"/>
      <c r="D22" s="332"/>
      <c r="E22" s="332"/>
      <c r="F22" s="333"/>
      <c r="G22" s="332"/>
      <c r="H22" s="544"/>
      <c r="N22" s="150"/>
      <c r="O22" s="150"/>
    </row>
    <row r="23" spans="1:15" x14ac:dyDescent="0.25">
      <c r="A23" s="335" t="s">
        <v>125</v>
      </c>
      <c r="B23" s="260"/>
      <c r="C23" s="328">
        <v>375</v>
      </c>
      <c r="D23" s="158"/>
      <c r="E23" s="158"/>
      <c r="F23" s="328">
        <v>479</v>
      </c>
      <c r="G23" s="336"/>
      <c r="H23" s="337">
        <v>-21.711899791231737</v>
      </c>
      <c r="N23" s="150"/>
      <c r="O23" s="150"/>
    </row>
    <row r="24" spans="1:15" x14ac:dyDescent="0.25">
      <c r="A24" s="338" t="s">
        <v>126</v>
      </c>
      <c r="B24" s="260"/>
      <c r="C24" s="341">
        <v>609</v>
      </c>
      <c r="D24" s="339"/>
      <c r="E24" s="339"/>
      <c r="F24" s="341">
        <v>719</v>
      </c>
      <c r="G24" s="339"/>
      <c r="H24" s="340">
        <v>-15.2990264255911</v>
      </c>
      <c r="N24" s="150"/>
      <c r="O24" s="150"/>
    </row>
    <row r="25" spans="1:15" x14ac:dyDescent="0.25">
      <c r="A25" s="335" t="s">
        <v>127</v>
      </c>
      <c r="B25" s="260"/>
      <c r="C25" s="328">
        <v>1312</v>
      </c>
      <c r="D25" s="158"/>
      <c r="E25" s="158"/>
      <c r="F25" s="328">
        <v>1483</v>
      </c>
      <c r="G25" s="336"/>
      <c r="H25" s="337">
        <v>-11.530681051921777</v>
      </c>
      <c r="N25" s="339"/>
      <c r="O25" s="339"/>
    </row>
    <row r="26" spans="1:15" ht="13" customHeight="1" x14ac:dyDescent="0.25">
      <c r="A26" s="151"/>
      <c r="B26" s="260"/>
      <c r="C26" s="66"/>
      <c r="D26" s="69"/>
      <c r="E26" s="69"/>
      <c r="F26" s="66"/>
      <c r="G26" s="69"/>
      <c r="H26" s="545"/>
      <c r="N26" s="339"/>
      <c r="O26" s="339"/>
    </row>
    <row r="27" spans="1:15" ht="13" customHeight="1" x14ac:dyDescent="0.25">
      <c r="A27" s="342" t="s">
        <v>128</v>
      </c>
      <c r="B27" s="262"/>
      <c r="C27" s="343"/>
      <c r="D27" s="339"/>
      <c r="E27" s="339"/>
      <c r="F27" s="343"/>
      <c r="G27" s="339"/>
      <c r="H27" s="546"/>
      <c r="N27" s="339"/>
      <c r="O27" s="339"/>
    </row>
    <row r="28" spans="1:15" ht="13" customHeight="1" x14ac:dyDescent="0.25">
      <c r="A28" s="90" t="s">
        <v>129</v>
      </c>
      <c r="B28" s="262"/>
      <c r="C28" s="92">
        <v>822.17096893823521</v>
      </c>
      <c r="D28" s="543"/>
      <c r="E28" s="543"/>
      <c r="F28" s="92">
        <v>773.84498046212116</v>
      </c>
      <c r="G28" s="543"/>
      <c r="H28" s="547">
        <v>6.2449185167880783</v>
      </c>
      <c r="N28" s="339"/>
      <c r="O28" s="339"/>
    </row>
    <row r="29" spans="1:15" s="320" customFormat="1" ht="13" customHeight="1" x14ac:dyDescent="0.25">
      <c r="A29" s="338" t="s">
        <v>130</v>
      </c>
      <c r="B29" s="260"/>
      <c r="C29" s="26">
        <v>22.677627814673635</v>
      </c>
      <c r="D29" s="97"/>
      <c r="E29" s="97"/>
      <c r="F29" s="26">
        <v>22.936615466673793</v>
      </c>
      <c r="G29" s="97"/>
      <c r="H29" s="548">
        <v>-1.1291450230591304</v>
      </c>
      <c r="N29" s="339"/>
      <c r="O29" s="339"/>
    </row>
    <row r="30" spans="1:15" ht="13" customHeight="1" thickBot="1" x14ac:dyDescent="0.3">
      <c r="A30" s="344" t="s">
        <v>131</v>
      </c>
      <c r="B30" s="259"/>
      <c r="C30" s="440">
        <v>36.254716571644529</v>
      </c>
      <c r="D30" s="441"/>
      <c r="E30" s="441"/>
      <c r="F30" s="440">
        <v>33.73841191114245</v>
      </c>
      <c r="G30" s="441"/>
      <c r="H30" s="549">
        <v>7.458278318283984</v>
      </c>
      <c r="N30" s="339"/>
      <c r="O30" s="339"/>
    </row>
    <row r="31" spans="1:15" ht="11.15" customHeight="1" x14ac:dyDescent="0.25">
      <c r="H31" s="550"/>
    </row>
    <row r="32" spans="1:15" s="482" customFormat="1" x14ac:dyDescent="0.25">
      <c r="A32" s="575" t="s">
        <v>172</v>
      </c>
      <c r="B32" s="575"/>
      <c r="C32" s="575"/>
      <c r="D32" s="575"/>
      <c r="E32" s="575"/>
      <c r="F32" s="575"/>
      <c r="G32" s="575"/>
      <c r="H32" s="575"/>
      <c r="I32" s="575"/>
      <c r="J32" s="575"/>
      <c r="K32" s="575"/>
      <c r="L32" s="575"/>
      <c r="M32" s="575"/>
      <c r="N32" s="575"/>
      <c r="O32" s="575"/>
    </row>
    <row r="33" spans="1:15" x14ac:dyDescent="0.25">
      <c r="A33" s="560" t="s">
        <v>209</v>
      </c>
      <c r="B33" s="560"/>
      <c r="C33" s="560"/>
      <c r="D33" s="560"/>
      <c r="E33" s="560"/>
      <c r="F33" s="560"/>
      <c r="G33" s="560"/>
      <c r="H33" s="560"/>
      <c r="I33" s="560"/>
      <c r="J33" s="560"/>
      <c r="K33" s="560"/>
      <c r="L33" s="560"/>
      <c r="M33" s="560"/>
      <c r="N33" s="560"/>
      <c r="O33" s="560"/>
    </row>
    <row r="34" spans="1:15" x14ac:dyDescent="0.25">
      <c r="A34" s="560" t="s">
        <v>173</v>
      </c>
      <c r="B34" s="560"/>
      <c r="C34" s="560"/>
      <c r="D34" s="560"/>
      <c r="E34" s="560"/>
      <c r="F34" s="560"/>
      <c r="G34" s="560"/>
      <c r="H34" s="560"/>
      <c r="I34" s="560"/>
      <c r="J34" s="560"/>
      <c r="K34" s="560"/>
      <c r="L34" s="560"/>
      <c r="M34" s="560"/>
      <c r="N34" s="560"/>
      <c r="O34" s="560"/>
    </row>
    <row r="35" spans="1:15" ht="11" x14ac:dyDescent="0.25">
      <c r="A35" s="574" t="s">
        <v>132</v>
      </c>
      <c r="B35" s="574"/>
      <c r="C35" s="574"/>
      <c r="D35" s="574"/>
      <c r="E35" s="574"/>
      <c r="F35" s="574"/>
      <c r="G35" s="574"/>
      <c r="H35" s="574"/>
      <c r="I35" s="574"/>
      <c r="J35" s="574"/>
      <c r="K35" s="574"/>
      <c r="L35" s="574"/>
      <c r="M35" s="574"/>
      <c r="N35" s="574"/>
      <c r="O35" s="574"/>
    </row>
  </sheetData>
  <mergeCells count="10">
    <mergeCell ref="A35:O35"/>
    <mergeCell ref="A32:O32"/>
    <mergeCell ref="A33:O33"/>
    <mergeCell ref="A1:O1"/>
    <mergeCell ref="A2:O2"/>
    <mergeCell ref="A3:O3"/>
    <mergeCell ref="A34:O34"/>
    <mergeCell ref="F6:I6"/>
    <mergeCell ref="K6:N6"/>
    <mergeCell ref="C5:N5"/>
  </mergeCells>
  <pageMargins left="0.19685039370078741" right="0.31496062992125984" top="0.78740157480314965" bottom="0.23622047244094491" header="0" footer="0"/>
  <pageSetup scale="76" orientation="portrait" r:id="rId1"/>
  <headerFooter alignWithMargins="0"/>
  <customProperties>
    <customPr name="SheetOptions" r:id="rId2"/>
  </customProperties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35"/>
  <sheetViews>
    <sheetView showGridLines="0" zoomScaleNormal="100" zoomScaleSheetLayoutView="110" workbookViewId="0">
      <selection sqref="A1:O1"/>
    </sheetView>
  </sheetViews>
  <sheetFormatPr defaultColWidth="9.81640625" defaultRowHeight="10.5" x14ac:dyDescent="0.25"/>
  <cols>
    <col min="1" max="1" width="42.7265625" style="45" customWidth="1"/>
    <col min="2" max="2" width="1.7265625" style="64" customWidth="1"/>
    <col min="3" max="4" width="7.7265625" style="64" customWidth="1"/>
    <col min="5" max="5" width="1.54296875" style="64" customWidth="1"/>
    <col min="6" max="9" width="7.7265625" style="64" customWidth="1"/>
    <col min="10" max="10" width="1.54296875" style="64" customWidth="1"/>
    <col min="11" max="14" width="7.7265625" style="64" customWidth="1"/>
    <col min="15" max="15" width="2.7265625" style="64" customWidth="1"/>
    <col min="16" max="16384" width="9.81640625" style="64"/>
  </cols>
  <sheetData>
    <row r="1" spans="1:15" ht="11.15" customHeight="1" x14ac:dyDescent="0.25">
      <c r="A1" s="556" t="s">
        <v>148</v>
      </c>
      <c r="B1" s="556"/>
      <c r="C1" s="556"/>
      <c r="D1" s="556"/>
      <c r="E1" s="556"/>
      <c r="F1" s="556"/>
      <c r="G1" s="556"/>
      <c r="H1" s="556"/>
      <c r="I1" s="556"/>
      <c r="J1" s="556"/>
      <c r="K1" s="556"/>
      <c r="L1" s="556"/>
      <c r="M1" s="556"/>
      <c r="N1" s="556"/>
      <c r="O1" s="556"/>
    </row>
    <row r="2" spans="1:15" ht="11.15" customHeight="1" x14ac:dyDescent="0.25">
      <c r="A2" s="557" t="s">
        <v>100</v>
      </c>
      <c r="B2" s="557"/>
      <c r="C2" s="557"/>
      <c r="D2" s="557"/>
      <c r="E2" s="557"/>
      <c r="F2" s="557"/>
      <c r="G2" s="557"/>
      <c r="H2" s="557"/>
      <c r="I2" s="557"/>
      <c r="J2" s="557"/>
      <c r="K2" s="557"/>
      <c r="L2" s="557"/>
      <c r="M2" s="557"/>
      <c r="N2" s="557"/>
      <c r="O2" s="557"/>
    </row>
    <row r="3" spans="1:15" ht="11.15" customHeight="1" x14ac:dyDescent="0.25">
      <c r="A3" s="558" t="s">
        <v>2</v>
      </c>
      <c r="B3" s="558"/>
      <c r="C3" s="558"/>
      <c r="D3" s="558"/>
      <c r="E3" s="558"/>
      <c r="F3" s="558"/>
      <c r="G3" s="558"/>
      <c r="H3" s="558"/>
      <c r="I3" s="558"/>
      <c r="J3" s="558"/>
      <c r="K3" s="558"/>
      <c r="L3" s="558"/>
      <c r="M3" s="558"/>
      <c r="N3" s="558"/>
      <c r="O3" s="558"/>
    </row>
    <row r="4" spans="1:15" ht="11.15" customHeight="1" x14ac:dyDescent="0.25">
      <c r="A4" s="314"/>
      <c r="B4" s="221"/>
      <c r="C4" s="221"/>
      <c r="D4" s="221"/>
      <c r="E4" s="221"/>
      <c r="F4" s="221"/>
      <c r="G4" s="221"/>
      <c r="H4" s="221"/>
      <c r="I4" s="131"/>
      <c r="J4" s="221"/>
      <c r="K4" s="315"/>
      <c r="L4" s="221"/>
      <c r="M4" s="221"/>
      <c r="N4" s="221"/>
      <c r="O4" s="221"/>
    </row>
    <row r="5" spans="1:15" ht="15" customHeight="1" x14ac:dyDescent="0.25">
      <c r="A5" s="70"/>
      <c r="B5" s="222"/>
      <c r="C5" s="559" t="s">
        <v>177</v>
      </c>
      <c r="D5" s="559"/>
      <c r="E5" s="559"/>
      <c r="F5" s="559"/>
      <c r="G5" s="559"/>
      <c r="H5" s="559"/>
      <c r="I5" s="559"/>
      <c r="J5" s="559"/>
      <c r="K5" s="559"/>
      <c r="L5" s="559"/>
      <c r="M5" s="559"/>
      <c r="N5" s="538"/>
      <c r="O5" s="157"/>
    </row>
    <row r="6" spans="1:15" s="226" customFormat="1" ht="15" customHeight="1" x14ac:dyDescent="0.25">
      <c r="A6" s="316"/>
      <c r="B6" s="224"/>
      <c r="C6" s="75"/>
      <c r="D6" s="75"/>
      <c r="E6" s="75"/>
      <c r="F6" s="561" t="s">
        <v>168</v>
      </c>
      <c r="G6" s="561"/>
      <c r="H6" s="561"/>
      <c r="I6" s="561"/>
      <c r="J6" s="75"/>
      <c r="K6" s="561" t="s">
        <v>205</v>
      </c>
      <c r="L6" s="561"/>
      <c r="M6" s="561"/>
      <c r="N6" s="561"/>
      <c r="O6" s="225"/>
    </row>
    <row r="7" spans="1:15" s="226" customFormat="1" ht="15" customHeight="1" x14ac:dyDescent="0.25">
      <c r="A7" s="316"/>
      <c r="B7" s="224"/>
      <c r="C7" s="483">
        <v>2019</v>
      </c>
      <c r="D7" s="75" t="s">
        <v>41</v>
      </c>
      <c r="E7" s="75"/>
      <c r="F7" s="483">
        <v>2018</v>
      </c>
      <c r="G7" s="75" t="s">
        <v>41</v>
      </c>
      <c r="H7" s="75" t="s">
        <v>4</v>
      </c>
      <c r="I7" s="225" t="s">
        <v>170</v>
      </c>
      <c r="J7" s="75"/>
      <c r="K7" s="483">
        <v>2018</v>
      </c>
      <c r="L7" s="75" t="s">
        <v>41</v>
      </c>
      <c r="M7" s="75" t="s">
        <v>4</v>
      </c>
      <c r="N7" s="225" t="s">
        <v>170</v>
      </c>
      <c r="O7" s="225"/>
    </row>
    <row r="8" spans="1:15" ht="13" customHeight="1" x14ac:dyDescent="0.25">
      <c r="A8" s="77" t="s">
        <v>42</v>
      </c>
      <c r="B8" s="230"/>
      <c r="C8" s="79">
        <v>88440</v>
      </c>
      <c r="D8" s="80">
        <v>100</v>
      </c>
      <c r="E8" s="95"/>
      <c r="F8" s="79">
        <v>80133.572951020004</v>
      </c>
      <c r="G8" s="80">
        <v>100</v>
      </c>
      <c r="H8" s="80">
        <v>10.365726552661169</v>
      </c>
      <c r="I8" s="80">
        <v>9.9177596309378391</v>
      </c>
      <c r="J8" s="95"/>
      <c r="K8" s="79">
        <v>80133.572951020004</v>
      </c>
      <c r="L8" s="80">
        <v>100</v>
      </c>
      <c r="M8" s="80">
        <v>10.365726552661169</v>
      </c>
      <c r="N8" s="80">
        <v>9.9177596309378391</v>
      </c>
      <c r="O8" s="82"/>
    </row>
    <row r="9" spans="1:15" ht="13" customHeight="1" x14ac:dyDescent="0.25">
      <c r="A9" s="83" t="s">
        <v>43</v>
      </c>
      <c r="B9" s="230"/>
      <c r="C9" s="27">
        <v>53804</v>
      </c>
      <c r="D9" s="84">
        <v>60.8</v>
      </c>
      <c r="E9" s="112"/>
      <c r="F9" s="27">
        <v>50564.932668850008</v>
      </c>
      <c r="G9" s="84">
        <v>63.1</v>
      </c>
      <c r="H9" s="84">
        <v>6.4057582205491403</v>
      </c>
      <c r="I9" s="425"/>
      <c r="J9" s="112"/>
      <c r="K9" s="27">
        <v>50564.932668850008</v>
      </c>
      <c r="L9" s="84">
        <v>63.1</v>
      </c>
      <c r="M9" s="84">
        <v>6.4057582205491403</v>
      </c>
      <c r="N9" s="425"/>
      <c r="O9" s="82"/>
    </row>
    <row r="10" spans="1:15" ht="13" customHeight="1" x14ac:dyDescent="0.25">
      <c r="A10" s="85" t="s">
        <v>44</v>
      </c>
      <c r="B10" s="230"/>
      <c r="C10" s="86">
        <v>34636</v>
      </c>
      <c r="D10" s="87">
        <v>39.200000000000003</v>
      </c>
      <c r="E10" s="89"/>
      <c r="F10" s="86">
        <v>29568.640282169996</v>
      </c>
      <c r="G10" s="87">
        <v>36.9</v>
      </c>
      <c r="H10" s="87">
        <v>17.137614951086011</v>
      </c>
      <c r="I10" s="426"/>
      <c r="J10" s="89"/>
      <c r="K10" s="86">
        <v>29568.640282169999</v>
      </c>
      <c r="L10" s="87">
        <v>36.9</v>
      </c>
      <c r="M10" s="87">
        <v>17.13761495108599</v>
      </c>
      <c r="N10" s="426"/>
      <c r="O10" s="82"/>
    </row>
    <row r="11" spans="1:15" ht="13" customHeight="1" x14ac:dyDescent="0.25">
      <c r="A11" s="234" t="s">
        <v>45</v>
      </c>
      <c r="B11" s="228"/>
      <c r="C11" s="92">
        <v>2083</v>
      </c>
      <c r="D11" s="93">
        <v>2.4</v>
      </c>
      <c r="E11" s="95"/>
      <c r="F11" s="92">
        <v>1727.5298710624124</v>
      </c>
      <c r="G11" s="93">
        <v>2.2000000000000002</v>
      </c>
      <c r="H11" s="93">
        <v>20.576786247926183</v>
      </c>
      <c r="I11" s="93"/>
      <c r="J11" s="95"/>
      <c r="K11" s="92">
        <v>1730.4597315000001</v>
      </c>
      <c r="L11" s="93">
        <v>2.2000000000000002</v>
      </c>
      <c r="M11" s="93">
        <v>20.372636362616213</v>
      </c>
      <c r="N11" s="93"/>
      <c r="O11" s="82"/>
    </row>
    <row r="12" spans="1:15" ht="13" customHeight="1" x14ac:dyDescent="0.25">
      <c r="A12" s="235" t="s">
        <v>46</v>
      </c>
      <c r="B12" s="228"/>
      <c r="C12" s="79">
        <v>25149</v>
      </c>
      <c r="D12" s="80">
        <v>28.500000000000004</v>
      </c>
      <c r="E12" s="95"/>
      <c r="F12" s="79">
        <v>21328.458425327448</v>
      </c>
      <c r="G12" s="80">
        <v>26.599999999999998</v>
      </c>
      <c r="H12" s="80">
        <v>17.912881927442427</v>
      </c>
      <c r="I12" s="80"/>
      <c r="J12" s="95"/>
      <c r="K12" s="79">
        <v>22135.219250889997</v>
      </c>
      <c r="L12" s="80">
        <v>27.599999999999998</v>
      </c>
      <c r="M12" s="80">
        <v>13.615319166033689</v>
      </c>
      <c r="N12" s="80"/>
      <c r="O12" s="82"/>
    </row>
    <row r="13" spans="1:15" ht="13" customHeight="1" x14ac:dyDescent="0.25">
      <c r="A13" s="83" t="s">
        <v>73</v>
      </c>
      <c r="B13" s="230"/>
      <c r="C13" s="27">
        <v>123</v>
      </c>
      <c r="D13" s="84">
        <v>0.1</v>
      </c>
      <c r="E13" s="112"/>
      <c r="F13" s="27">
        <v>144.30041025999998</v>
      </c>
      <c r="G13" s="84">
        <v>0.2</v>
      </c>
      <c r="H13" s="84">
        <v>-14.761157103864765</v>
      </c>
      <c r="I13" s="425"/>
      <c r="J13" s="112"/>
      <c r="K13" s="27">
        <v>144.30041025999998</v>
      </c>
      <c r="L13" s="84">
        <v>0.2</v>
      </c>
      <c r="M13" s="84">
        <v>-14.761157103864765</v>
      </c>
      <c r="N13" s="425"/>
      <c r="O13" s="82"/>
    </row>
    <row r="14" spans="1:15" s="100" customFormat="1" ht="13" customHeight="1" x14ac:dyDescent="0.25">
      <c r="A14" s="98" t="s">
        <v>102</v>
      </c>
      <c r="B14" s="240"/>
      <c r="C14" s="233">
        <v>7281</v>
      </c>
      <c r="D14" s="87">
        <v>8.1999999999999993</v>
      </c>
      <c r="E14" s="89"/>
      <c r="F14" s="233">
        <v>6368.3515755201361</v>
      </c>
      <c r="G14" s="87">
        <v>7.9</v>
      </c>
      <c r="H14" s="87">
        <v>14.330999374910025</v>
      </c>
      <c r="I14" s="87">
        <v>12.703246905990584</v>
      </c>
      <c r="J14" s="89"/>
      <c r="K14" s="233">
        <v>5558.6608895200006</v>
      </c>
      <c r="L14" s="87">
        <v>6.9</v>
      </c>
      <c r="M14" s="87">
        <v>30.984784729847515</v>
      </c>
      <c r="N14" s="87">
        <v>29.119929109756782</v>
      </c>
      <c r="O14" s="97"/>
    </row>
    <row r="15" spans="1:15" ht="13" customHeight="1" x14ac:dyDescent="0.25">
      <c r="A15" s="241" t="s">
        <v>63</v>
      </c>
      <c r="C15" s="92">
        <v>4517</v>
      </c>
      <c r="D15" s="93">
        <v>5.0999999999999996</v>
      </c>
      <c r="E15" s="95"/>
      <c r="F15" s="92">
        <v>4009.8134604585648</v>
      </c>
      <c r="G15" s="93">
        <v>5</v>
      </c>
      <c r="H15" s="93">
        <v>12.64863177658726</v>
      </c>
      <c r="I15" s="93"/>
      <c r="J15" s="95"/>
      <c r="K15" s="92">
        <v>2259.5014409700002</v>
      </c>
      <c r="L15" s="93">
        <v>2.8</v>
      </c>
      <c r="M15" s="93">
        <v>99.911357350622424</v>
      </c>
      <c r="N15" s="93"/>
      <c r="O15" s="97"/>
    </row>
    <row r="16" spans="1:15" ht="13" customHeight="1" x14ac:dyDescent="0.25">
      <c r="A16" s="123" t="s">
        <v>64</v>
      </c>
      <c r="B16" s="230"/>
      <c r="C16" s="317">
        <v>283</v>
      </c>
      <c r="D16" s="110">
        <v>0.40000000000000036</v>
      </c>
      <c r="E16" s="112"/>
      <c r="F16" s="317">
        <v>241.84223406000046</v>
      </c>
      <c r="G16" s="110">
        <v>0.39999999999999947</v>
      </c>
      <c r="H16" s="110">
        <v>17.018436047770045</v>
      </c>
      <c r="I16" s="427"/>
      <c r="J16" s="112"/>
      <c r="K16" s="317">
        <v>241.84223406000046</v>
      </c>
      <c r="L16" s="110">
        <v>0.39999999999999947</v>
      </c>
      <c r="M16" s="110">
        <v>17.018436047770045</v>
      </c>
      <c r="N16" s="427"/>
      <c r="O16" s="97"/>
    </row>
    <row r="17" spans="1:15" ht="13" customHeight="1" x14ac:dyDescent="0.25">
      <c r="A17" s="96" t="s">
        <v>103</v>
      </c>
      <c r="B17" s="230"/>
      <c r="C17" s="92">
        <v>12081</v>
      </c>
      <c r="D17" s="93">
        <v>13.7</v>
      </c>
      <c r="E17" s="95"/>
      <c r="F17" s="92">
        <v>10620.007270038705</v>
      </c>
      <c r="G17" s="93">
        <v>13.3</v>
      </c>
      <c r="H17" s="93">
        <v>13.756984273288264</v>
      </c>
      <c r="I17" s="93">
        <v>11.745234238024672</v>
      </c>
      <c r="J17" s="95"/>
      <c r="K17" s="92">
        <v>8060.0045645500004</v>
      </c>
      <c r="L17" s="93">
        <v>10.1</v>
      </c>
      <c r="M17" s="93">
        <v>49.888252584066571</v>
      </c>
      <c r="N17" s="93">
        <v>47.237534482247142</v>
      </c>
      <c r="O17" s="82"/>
    </row>
    <row r="18" spans="1:15" s="320" customFormat="1" ht="13" customHeight="1" thickBot="1" x14ac:dyDescent="0.3">
      <c r="A18" s="242" t="s">
        <v>66</v>
      </c>
      <c r="B18" s="243"/>
      <c r="C18" s="453">
        <v>4505</v>
      </c>
      <c r="D18" s="318"/>
      <c r="E18" s="318"/>
      <c r="F18" s="453">
        <v>3870.4315404172821</v>
      </c>
      <c r="G18" s="318"/>
      <c r="H18" s="244">
        <v>16.266105032692103</v>
      </c>
      <c r="I18" s="244"/>
      <c r="J18" s="318"/>
      <c r="K18" s="453">
        <v>3870.4315404172821</v>
      </c>
      <c r="L18" s="319"/>
      <c r="M18" s="244">
        <v>16.266105032692103</v>
      </c>
      <c r="N18" s="244"/>
      <c r="O18" s="131"/>
    </row>
    <row r="19" spans="1:15" ht="11.15" customHeight="1" x14ac:dyDescent="0.25">
      <c r="A19" s="321"/>
      <c r="B19" s="230"/>
      <c r="C19" s="501"/>
      <c r="D19" s="323"/>
      <c r="E19" s="323"/>
      <c r="I19" s="131"/>
      <c r="J19" s="501"/>
      <c r="K19" s="501"/>
      <c r="L19" s="323"/>
      <c r="M19" s="323"/>
      <c r="N19" s="323"/>
      <c r="O19" s="129"/>
    </row>
    <row r="20" spans="1:15" ht="15" customHeight="1" x14ac:dyDescent="0.25">
      <c r="A20" s="325" t="s">
        <v>122</v>
      </c>
      <c r="B20" s="230"/>
      <c r="C20" s="68"/>
      <c r="D20" s="72"/>
      <c r="E20" s="72"/>
      <c r="I20" s="131"/>
      <c r="J20" s="68"/>
      <c r="K20" s="68"/>
      <c r="L20" s="72"/>
      <c r="M20" s="72"/>
      <c r="N20" s="72"/>
      <c r="O20" s="251"/>
    </row>
    <row r="21" spans="1:15" s="330" customFormat="1" ht="13" customHeight="1" x14ac:dyDescent="0.25">
      <c r="A21" s="326" t="s">
        <v>123</v>
      </c>
      <c r="B21" s="327"/>
      <c r="C21" s="328">
        <v>18608</v>
      </c>
      <c r="D21" s="158"/>
      <c r="E21" s="158"/>
      <c r="F21" s="328">
        <v>17296</v>
      </c>
      <c r="G21" s="336"/>
      <c r="H21" s="337">
        <v>7.5855689176688168</v>
      </c>
      <c r="I21" s="131"/>
      <c r="O21" s="329"/>
    </row>
    <row r="22" spans="1:15" ht="13" customHeight="1" x14ac:dyDescent="0.25">
      <c r="A22" s="151" t="s">
        <v>124</v>
      </c>
      <c r="B22" s="260"/>
      <c r="C22" s="331"/>
      <c r="D22" s="332"/>
      <c r="E22" s="332"/>
      <c r="F22" s="333"/>
      <c r="G22" s="332"/>
      <c r="H22" s="334"/>
      <c r="I22" s="131"/>
      <c r="O22" s="150"/>
    </row>
    <row r="23" spans="1:15" x14ac:dyDescent="0.25">
      <c r="A23" s="335" t="s">
        <v>125</v>
      </c>
      <c r="B23" s="260"/>
      <c r="C23" s="328">
        <v>375</v>
      </c>
      <c r="D23" s="158"/>
      <c r="E23" s="158"/>
      <c r="F23" s="328">
        <v>479</v>
      </c>
      <c r="G23" s="336"/>
      <c r="H23" s="337">
        <v>-21.711899791231737</v>
      </c>
      <c r="I23" s="131"/>
      <c r="O23" s="150"/>
    </row>
    <row r="24" spans="1:15" x14ac:dyDescent="0.25">
      <c r="A24" s="338" t="s">
        <v>126</v>
      </c>
      <c r="B24" s="260"/>
      <c r="C24" s="341">
        <v>609</v>
      </c>
      <c r="D24" s="339"/>
      <c r="E24" s="339"/>
      <c r="F24" s="341">
        <v>719</v>
      </c>
      <c r="G24" s="339"/>
      <c r="H24" s="340">
        <v>-15.2990264255911</v>
      </c>
      <c r="I24" s="131"/>
      <c r="O24" s="150"/>
    </row>
    <row r="25" spans="1:15" x14ac:dyDescent="0.25">
      <c r="A25" s="335" t="s">
        <v>127</v>
      </c>
      <c r="B25" s="260"/>
      <c r="C25" s="328">
        <v>1312</v>
      </c>
      <c r="D25" s="158"/>
      <c r="E25" s="158"/>
      <c r="F25" s="328">
        <v>1483</v>
      </c>
      <c r="G25" s="336"/>
      <c r="H25" s="337">
        <v>-11.530681051921777</v>
      </c>
      <c r="I25" s="131"/>
      <c r="O25" s="339"/>
    </row>
    <row r="26" spans="1:15" ht="13" customHeight="1" x14ac:dyDescent="0.25">
      <c r="A26" s="151"/>
      <c r="B26" s="260"/>
      <c r="C26" s="66"/>
      <c r="D26" s="69"/>
      <c r="E26" s="69"/>
      <c r="F26" s="66"/>
      <c r="G26" s="69"/>
      <c r="H26" s="69"/>
      <c r="I26" s="131"/>
      <c r="O26" s="339"/>
    </row>
    <row r="27" spans="1:15" ht="13" customHeight="1" x14ac:dyDescent="0.25">
      <c r="A27" s="342" t="s">
        <v>128</v>
      </c>
      <c r="B27" s="262"/>
      <c r="C27" s="343"/>
      <c r="D27" s="339"/>
      <c r="E27" s="339"/>
      <c r="F27" s="343"/>
      <c r="G27" s="339"/>
      <c r="H27" s="150"/>
      <c r="I27" s="131"/>
      <c r="O27" s="339"/>
    </row>
    <row r="28" spans="1:15" ht="13" customHeight="1" x14ac:dyDescent="0.25">
      <c r="A28" s="90" t="s">
        <v>129</v>
      </c>
      <c r="B28" s="262"/>
      <c r="C28" s="257">
        <v>775.57649904407731</v>
      </c>
      <c r="D28" s="93"/>
      <c r="E28" s="93"/>
      <c r="F28" s="257">
        <v>739.89441050553933</v>
      </c>
      <c r="G28" s="93"/>
      <c r="H28" s="93">
        <v>4.8225919850047205</v>
      </c>
      <c r="I28" s="131"/>
      <c r="O28" s="339"/>
    </row>
    <row r="29" spans="1:15" s="320" customFormat="1" ht="13" customHeight="1" x14ac:dyDescent="0.25">
      <c r="A29" s="338" t="s">
        <v>130</v>
      </c>
      <c r="B29" s="260"/>
      <c r="C29" s="254">
        <v>22.066585213529482</v>
      </c>
      <c r="D29" s="95"/>
      <c r="E29" s="95"/>
      <c r="F29" s="254">
        <v>22.099412842442959</v>
      </c>
      <c r="G29" s="95"/>
      <c r="H29" s="95">
        <v>-0.14854525388308115</v>
      </c>
      <c r="I29" s="131"/>
      <c r="O29" s="339"/>
    </row>
    <row r="30" spans="1:15" ht="13" customHeight="1" thickBot="1" x14ac:dyDescent="0.3">
      <c r="A30" s="344" t="s">
        <v>131</v>
      </c>
      <c r="B30" s="259"/>
      <c r="C30" s="345">
        <v>35.147100991799817</v>
      </c>
      <c r="D30" s="126"/>
      <c r="E30" s="126"/>
      <c r="F30" s="345">
        <v>33.480274601890663</v>
      </c>
      <c r="G30" s="126"/>
      <c r="H30" s="126">
        <v>4.9785326127971041</v>
      </c>
      <c r="I30" s="131"/>
      <c r="O30" s="339"/>
    </row>
    <row r="31" spans="1:15" ht="11.15" customHeight="1" x14ac:dyDescent="0.25">
      <c r="I31" s="131"/>
    </row>
    <row r="32" spans="1:15" s="482" customFormat="1" x14ac:dyDescent="0.25">
      <c r="A32" s="575" t="s">
        <v>172</v>
      </c>
      <c r="B32" s="575"/>
      <c r="C32" s="575"/>
      <c r="D32" s="575"/>
      <c r="E32" s="575"/>
      <c r="F32" s="575"/>
      <c r="G32" s="575"/>
      <c r="H32" s="575"/>
      <c r="I32" s="575"/>
      <c r="J32" s="575"/>
      <c r="K32" s="575"/>
      <c r="L32" s="575"/>
      <c r="M32" s="575"/>
      <c r="N32" s="575"/>
      <c r="O32" s="575"/>
    </row>
    <row r="33" spans="1:15" x14ac:dyDescent="0.25">
      <c r="A33" s="560" t="s">
        <v>209</v>
      </c>
      <c r="B33" s="560"/>
      <c r="C33" s="560"/>
      <c r="D33" s="560"/>
      <c r="E33" s="560"/>
      <c r="F33" s="560"/>
      <c r="G33" s="560"/>
      <c r="H33" s="560"/>
      <c r="I33" s="560"/>
      <c r="J33" s="560"/>
      <c r="K33" s="560"/>
      <c r="L33" s="560"/>
      <c r="M33" s="560"/>
      <c r="N33" s="560"/>
      <c r="O33" s="560"/>
    </row>
    <row r="34" spans="1:15" x14ac:dyDescent="0.25">
      <c r="A34" s="560" t="s">
        <v>173</v>
      </c>
      <c r="B34" s="560"/>
      <c r="C34" s="560"/>
      <c r="D34" s="560"/>
      <c r="E34" s="560"/>
      <c r="F34" s="560"/>
      <c r="G34" s="560"/>
      <c r="H34" s="560"/>
      <c r="I34" s="560"/>
      <c r="J34" s="560"/>
      <c r="K34" s="560"/>
      <c r="L34" s="560"/>
      <c r="M34" s="560"/>
      <c r="N34" s="560"/>
      <c r="O34" s="560"/>
    </row>
    <row r="35" spans="1:15" ht="11" x14ac:dyDescent="0.25">
      <c r="A35" s="574" t="s">
        <v>132</v>
      </c>
      <c r="B35" s="574"/>
      <c r="C35" s="574"/>
      <c r="D35" s="574"/>
      <c r="E35" s="574"/>
      <c r="F35" s="574"/>
      <c r="G35" s="574"/>
      <c r="H35" s="574"/>
      <c r="I35" s="574"/>
      <c r="J35" s="574"/>
      <c r="K35" s="574"/>
      <c r="L35" s="574"/>
      <c r="M35" s="574"/>
      <c r="N35" s="574"/>
      <c r="O35" s="574"/>
    </row>
  </sheetData>
  <mergeCells count="10">
    <mergeCell ref="A32:O32"/>
    <mergeCell ref="A33:O33"/>
    <mergeCell ref="A34:O34"/>
    <mergeCell ref="A35:O35"/>
    <mergeCell ref="A1:O1"/>
    <mergeCell ref="A2:O2"/>
    <mergeCell ref="A3:O3"/>
    <mergeCell ref="C5:M5"/>
    <mergeCell ref="F6:I6"/>
    <mergeCell ref="K6:N6"/>
  </mergeCells>
  <pageMargins left="0.19685039370078741" right="0.31496062992125984" top="0.78740157480314965" bottom="0.23622047244094491" header="0" footer="0"/>
  <pageSetup scale="76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R33"/>
  <sheetViews>
    <sheetView showGridLines="0" zoomScaleNormal="100" zoomScaleSheetLayoutView="100" workbookViewId="0">
      <selection sqref="A1:O1"/>
    </sheetView>
  </sheetViews>
  <sheetFormatPr defaultColWidth="9.81640625" defaultRowHeight="10.5" x14ac:dyDescent="0.25"/>
  <cols>
    <col min="1" max="1" width="42.7265625" style="162" customWidth="1"/>
    <col min="2" max="2" width="1.7265625" style="162" customWidth="1"/>
    <col min="3" max="4" width="7.7265625" style="162" customWidth="1"/>
    <col min="5" max="5" width="1.54296875" style="162" customWidth="1"/>
    <col min="6" max="9" width="7.7265625" style="162" customWidth="1"/>
    <col min="10" max="10" width="1.54296875" style="162" customWidth="1"/>
    <col min="11" max="14" width="7.7265625" style="162" customWidth="1"/>
    <col min="15" max="15" width="2.7265625" style="395" customWidth="1"/>
    <col min="16" max="16384" width="9.81640625" style="162"/>
  </cols>
  <sheetData>
    <row r="1" spans="1:16" ht="11.15" customHeight="1" x14ac:dyDescent="0.25">
      <c r="A1" s="556" t="s">
        <v>133</v>
      </c>
      <c r="B1" s="556"/>
      <c r="C1" s="556"/>
      <c r="D1" s="556"/>
      <c r="E1" s="556"/>
      <c r="F1" s="556"/>
      <c r="G1" s="556"/>
      <c r="H1" s="556"/>
      <c r="I1" s="556"/>
      <c r="J1" s="556"/>
      <c r="K1" s="556"/>
      <c r="L1" s="556"/>
      <c r="M1" s="556"/>
      <c r="N1" s="556"/>
      <c r="O1" s="556"/>
    </row>
    <row r="2" spans="1:16" ht="11.15" customHeight="1" x14ac:dyDescent="0.25">
      <c r="A2" s="557" t="s">
        <v>100</v>
      </c>
      <c r="B2" s="557"/>
      <c r="C2" s="557"/>
      <c r="D2" s="557"/>
      <c r="E2" s="557"/>
      <c r="F2" s="557"/>
      <c r="G2" s="557"/>
      <c r="H2" s="557"/>
      <c r="I2" s="557"/>
      <c r="J2" s="557"/>
      <c r="K2" s="557"/>
      <c r="L2" s="557"/>
      <c r="M2" s="557"/>
      <c r="N2" s="557"/>
      <c r="O2" s="557"/>
    </row>
    <row r="3" spans="1:16" ht="11.15" customHeight="1" x14ac:dyDescent="0.25">
      <c r="A3" s="558" t="s">
        <v>2</v>
      </c>
      <c r="B3" s="558"/>
      <c r="C3" s="558"/>
      <c r="D3" s="558"/>
      <c r="E3" s="558"/>
      <c r="F3" s="558"/>
      <c r="G3" s="558"/>
      <c r="H3" s="558"/>
      <c r="I3" s="558"/>
      <c r="J3" s="558"/>
      <c r="K3" s="558"/>
      <c r="L3" s="558"/>
      <c r="M3" s="558"/>
      <c r="N3" s="558"/>
      <c r="O3" s="558"/>
    </row>
    <row r="4" spans="1:16" ht="11.15" customHeight="1" x14ac:dyDescent="0.25">
      <c r="A4" s="347"/>
      <c r="B4" s="347"/>
      <c r="C4" s="347"/>
      <c r="D4" s="347"/>
      <c r="E4" s="347"/>
      <c r="F4" s="347"/>
      <c r="G4" s="347"/>
      <c r="H4" s="347"/>
      <c r="I4" s="347"/>
      <c r="J4" s="347"/>
      <c r="K4" s="347"/>
      <c r="L4" s="347"/>
      <c r="M4" s="347"/>
      <c r="N4" s="347"/>
      <c r="O4" s="346"/>
    </row>
    <row r="5" spans="1:16" ht="15" customHeight="1" x14ac:dyDescent="0.25">
      <c r="A5" s="348"/>
      <c r="B5" s="348"/>
      <c r="C5" s="577" t="s">
        <v>176</v>
      </c>
      <c r="D5" s="577"/>
      <c r="E5" s="577"/>
      <c r="F5" s="577"/>
      <c r="G5" s="577"/>
      <c r="H5" s="577"/>
      <c r="I5" s="577"/>
      <c r="J5" s="577"/>
      <c r="K5" s="577"/>
      <c r="L5" s="577"/>
      <c r="M5" s="577"/>
      <c r="N5" s="504"/>
      <c r="O5" s="349"/>
    </row>
    <row r="6" spans="1:16" s="352" customFormat="1" ht="15" customHeight="1" x14ac:dyDescent="0.25">
      <c r="A6" s="350"/>
      <c r="B6" s="350"/>
      <c r="C6" s="225"/>
      <c r="D6" s="75"/>
      <c r="E6" s="75"/>
      <c r="F6" s="561" t="s">
        <v>166</v>
      </c>
      <c r="G6" s="561"/>
      <c r="H6" s="561"/>
      <c r="I6" s="561"/>
      <c r="J6" s="75"/>
      <c r="K6" s="561" t="s">
        <v>159</v>
      </c>
      <c r="L6" s="561"/>
      <c r="M6" s="561"/>
      <c r="N6" s="561"/>
      <c r="O6" s="351"/>
    </row>
    <row r="7" spans="1:16" s="352" customFormat="1" ht="15" customHeight="1" x14ac:dyDescent="0.25">
      <c r="A7" s="350"/>
      <c r="B7" s="350"/>
      <c r="C7" s="225">
        <v>2019</v>
      </c>
      <c r="D7" s="75" t="s">
        <v>41</v>
      </c>
      <c r="E7" s="75"/>
      <c r="F7" s="75">
        <v>2018</v>
      </c>
      <c r="G7" s="75" t="s">
        <v>41</v>
      </c>
      <c r="H7" s="75" t="s">
        <v>4</v>
      </c>
      <c r="I7" s="225" t="s">
        <v>101</v>
      </c>
      <c r="J7" s="75"/>
      <c r="K7" s="225">
        <v>2018</v>
      </c>
      <c r="L7" s="75" t="s">
        <v>41</v>
      </c>
      <c r="M7" s="74" t="s">
        <v>4</v>
      </c>
      <c r="N7" s="225" t="s">
        <v>101</v>
      </c>
      <c r="O7" s="351"/>
    </row>
    <row r="8" spans="1:16" ht="13" customHeight="1" x14ac:dyDescent="0.25">
      <c r="A8" s="153" t="s">
        <v>42</v>
      </c>
      <c r="B8" s="237"/>
      <c r="C8" s="116">
        <v>15246</v>
      </c>
      <c r="D8" s="119">
        <v>100</v>
      </c>
      <c r="E8" s="95"/>
      <c r="F8" s="79">
        <v>13380</v>
      </c>
      <c r="G8" s="80">
        <v>100</v>
      </c>
      <c r="H8" s="80">
        <v>13.946188340807165</v>
      </c>
      <c r="I8" s="80">
        <v>5.9194161205411433E-2</v>
      </c>
      <c r="J8" s="95"/>
      <c r="K8" s="116">
        <v>13380</v>
      </c>
      <c r="L8" s="119">
        <v>100</v>
      </c>
      <c r="M8" s="119">
        <v>13.946188340807165</v>
      </c>
      <c r="N8" s="80">
        <v>5.9194161205411433E-2</v>
      </c>
      <c r="O8" s="118"/>
    </row>
    <row r="9" spans="1:16" ht="13" customHeight="1" x14ac:dyDescent="0.25">
      <c r="A9" s="353" t="s">
        <v>43</v>
      </c>
      <c r="B9" s="237"/>
      <c r="C9" s="354">
        <v>10705</v>
      </c>
      <c r="D9" s="355">
        <v>70.2</v>
      </c>
      <c r="E9" s="112"/>
      <c r="F9" s="27">
        <v>9287</v>
      </c>
      <c r="G9" s="84">
        <v>69.400000000000006</v>
      </c>
      <c r="H9" s="84">
        <v>15.268655109292562</v>
      </c>
      <c r="I9" s="425"/>
      <c r="J9" s="112"/>
      <c r="K9" s="354">
        <v>9287</v>
      </c>
      <c r="L9" s="355">
        <v>69.400000000000006</v>
      </c>
      <c r="M9" s="355">
        <v>15.268655109292562</v>
      </c>
      <c r="N9" s="425"/>
      <c r="O9" s="53"/>
    </row>
    <row r="10" spans="1:16" ht="13" customHeight="1" x14ac:dyDescent="0.25">
      <c r="A10" s="356" t="s">
        <v>44</v>
      </c>
      <c r="B10" s="237"/>
      <c r="C10" s="357">
        <v>4541</v>
      </c>
      <c r="D10" s="358">
        <v>29.8</v>
      </c>
      <c r="E10" s="89"/>
      <c r="F10" s="86">
        <v>4093</v>
      </c>
      <c r="G10" s="87">
        <v>30.6</v>
      </c>
      <c r="H10" s="87">
        <v>10.945516735890548</v>
      </c>
      <c r="I10" s="426"/>
      <c r="J10" s="89"/>
      <c r="K10" s="357">
        <v>4093</v>
      </c>
      <c r="L10" s="358">
        <v>30.6</v>
      </c>
      <c r="M10" s="358">
        <v>10.945516735890548</v>
      </c>
      <c r="N10" s="426"/>
      <c r="O10" s="53"/>
    </row>
    <row r="11" spans="1:16" ht="13" customHeight="1" x14ac:dyDescent="0.25">
      <c r="A11" s="359" t="s">
        <v>45</v>
      </c>
      <c r="B11" s="360"/>
      <c r="C11" s="238">
        <v>719</v>
      </c>
      <c r="D11" s="239">
        <v>4.7</v>
      </c>
      <c r="E11" s="95"/>
      <c r="F11" s="92">
        <v>514</v>
      </c>
      <c r="G11" s="93">
        <v>3.8</v>
      </c>
      <c r="H11" s="93">
        <v>39.883268482490266</v>
      </c>
      <c r="I11" s="93"/>
      <c r="J11" s="95"/>
      <c r="K11" s="238">
        <v>514</v>
      </c>
      <c r="L11" s="239">
        <v>3.8</v>
      </c>
      <c r="M11" s="239">
        <v>39.883268482490266</v>
      </c>
      <c r="N11" s="93"/>
      <c r="O11" s="361"/>
    </row>
    <row r="12" spans="1:16" ht="13" customHeight="1" x14ac:dyDescent="0.25">
      <c r="A12" s="362" t="s">
        <v>46</v>
      </c>
      <c r="B12" s="360"/>
      <c r="C12" s="116">
        <v>3117</v>
      </c>
      <c r="D12" s="119">
        <v>20.400000000000002</v>
      </c>
      <c r="E12" s="95"/>
      <c r="F12" s="79">
        <v>2872.7584361538134</v>
      </c>
      <c r="G12" s="80">
        <v>21.500000000000004</v>
      </c>
      <c r="H12" s="80">
        <v>8.501987524338773</v>
      </c>
      <c r="I12" s="80"/>
      <c r="J12" s="95"/>
      <c r="K12" s="116">
        <v>2923</v>
      </c>
      <c r="L12" s="119">
        <v>21.900000000000002</v>
      </c>
      <c r="M12" s="119">
        <v>6.6370167635990462</v>
      </c>
      <c r="N12" s="80"/>
      <c r="O12" s="53"/>
    </row>
    <row r="13" spans="1:16" ht="13" customHeight="1" x14ac:dyDescent="0.25">
      <c r="A13" s="353" t="s">
        <v>73</v>
      </c>
      <c r="B13" s="237"/>
      <c r="C13" s="354">
        <v>41</v>
      </c>
      <c r="D13" s="355">
        <v>0.3</v>
      </c>
      <c r="E13" s="112"/>
      <c r="F13" s="27">
        <v>22</v>
      </c>
      <c r="G13" s="84">
        <v>0.2</v>
      </c>
      <c r="H13" s="84">
        <v>86.36363636363636</v>
      </c>
      <c r="I13" s="425"/>
      <c r="J13" s="112"/>
      <c r="K13" s="354">
        <v>22</v>
      </c>
      <c r="L13" s="355">
        <v>0.2</v>
      </c>
      <c r="M13" s="355">
        <v>86.36363636363636</v>
      </c>
      <c r="N13" s="425"/>
      <c r="O13" s="53"/>
    </row>
    <row r="14" spans="1:16" s="121" customFormat="1" ht="13" customHeight="1" x14ac:dyDescent="0.25">
      <c r="A14" s="363" t="s">
        <v>102</v>
      </c>
      <c r="B14" s="364"/>
      <c r="C14" s="365">
        <v>664</v>
      </c>
      <c r="D14" s="358">
        <v>4.4000000000000004</v>
      </c>
      <c r="E14" s="89"/>
      <c r="F14" s="233">
        <v>684.24156384618664</v>
      </c>
      <c r="G14" s="87">
        <v>5.0999999999999996</v>
      </c>
      <c r="H14" s="87">
        <v>-2.9582482146227607</v>
      </c>
      <c r="I14" s="87">
        <v>-9.3259102661991005</v>
      </c>
      <c r="J14" s="89"/>
      <c r="K14" s="365">
        <v>634</v>
      </c>
      <c r="L14" s="358">
        <v>4.7</v>
      </c>
      <c r="M14" s="366">
        <v>4.7318611987381631</v>
      </c>
      <c r="N14" s="87">
        <v>-2.1404085807801509</v>
      </c>
      <c r="O14" s="118"/>
    </row>
    <row r="15" spans="1:16" ht="13" customHeight="1" x14ac:dyDescent="0.25">
      <c r="A15" s="136" t="s">
        <v>63</v>
      </c>
      <c r="C15" s="461">
        <v>642</v>
      </c>
      <c r="D15" s="239">
        <v>4.2</v>
      </c>
      <c r="E15" s="95"/>
      <c r="F15" s="92">
        <v>596.03118158853033</v>
      </c>
      <c r="G15" s="93">
        <v>4.5</v>
      </c>
      <c r="H15" s="93">
        <v>7.7124854926137409</v>
      </c>
      <c r="I15" s="93"/>
      <c r="J15" s="95"/>
      <c r="K15" s="238">
        <v>166</v>
      </c>
      <c r="L15" s="239">
        <v>1.2</v>
      </c>
      <c r="M15" s="239" t="s">
        <v>158</v>
      </c>
      <c r="N15" s="93"/>
      <c r="O15" s="367"/>
      <c r="P15" s="455"/>
    </row>
    <row r="16" spans="1:16" ht="13" customHeight="1" x14ac:dyDescent="0.25">
      <c r="A16" s="139" t="s">
        <v>64</v>
      </c>
      <c r="B16" s="237"/>
      <c r="C16" s="368">
        <v>73</v>
      </c>
      <c r="D16" s="369">
        <v>0.39999999999999947</v>
      </c>
      <c r="E16" s="112"/>
      <c r="F16" s="317">
        <v>86</v>
      </c>
      <c r="G16" s="110">
        <v>0.59999999999999964</v>
      </c>
      <c r="H16" s="110">
        <v>-15.116279069767447</v>
      </c>
      <c r="I16" s="427"/>
      <c r="J16" s="112"/>
      <c r="K16" s="368">
        <v>86</v>
      </c>
      <c r="L16" s="369">
        <v>0.69999999999999951</v>
      </c>
      <c r="M16" s="370">
        <v>-15.116279069767447</v>
      </c>
      <c r="N16" s="427"/>
      <c r="O16" s="53"/>
    </row>
    <row r="17" spans="1:18" ht="13" customHeight="1" x14ac:dyDescent="0.25">
      <c r="A17" s="14" t="s">
        <v>103</v>
      </c>
      <c r="B17" s="237"/>
      <c r="C17" s="238">
        <v>1379</v>
      </c>
      <c r="D17" s="239">
        <v>9</v>
      </c>
      <c r="E17" s="95"/>
      <c r="F17" s="92">
        <v>1366.2727454347171</v>
      </c>
      <c r="G17" s="93">
        <v>10.199999999999999</v>
      </c>
      <c r="H17" s="93">
        <v>0.93153102905769725</v>
      </c>
      <c r="I17" s="93">
        <v>-5.5170335614221466</v>
      </c>
      <c r="J17" s="95"/>
      <c r="K17" s="238">
        <v>886</v>
      </c>
      <c r="L17" s="239">
        <v>6.6</v>
      </c>
      <c r="M17" s="239">
        <v>55.643340857787813</v>
      </c>
      <c r="N17" s="93">
        <v>45.699212136401798</v>
      </c>
      <c r="O17" s="118"/>
    </row>
    <row r="18" spans="1:18" s="373" customFormat="1" ht="13" customHeight="1" thickBot="1" x14ac:dyDescent="0.3">
      <c r="A18" s="371" t="s">
        <v>66</v>
      </c>
      <c r="B18" s="372"/>
      <c r="C18" s="453">
        <v>304</v>
      </c>
      <c r="D18" s="318"/>
      <c r="E18" s="318"/>
      <c r="F18" s="453">
        <v>229</v>
      </c>
      <c r="G18" s="318"/>
      <c r="H18" s="244">
        <v>32.751091703056765</v>
      </c>
      <c r="I18" s="244"/>
      <c r="J18" s="318"/>
      <c r="K18" s="145">
        <v>229</v>
      </c>
      <c r="L18" s="319"/>
      <c r="M18" s="244">
        <v>32.751091703056765</v>
      </c>
      <c r="N18" s="244"/>
      <c r="O18" s="53"/>
    </row>
    <row r="19" spans="1:18" ht="11.15" customHeight="1" x14ac:dyDescent="0.25">
      <c r="A19" s="374"/>
      <c r="B19" s="237"/>
      <c r="C19" s="46"/>
      <c r="D19" s="43"/>
      <c r="E19" s="43"/>
      <c r="F19" s="43"/>
      <c r="G19" s="43"/>
      <c r="H19" s="43"/>
      <c r="I19" s="43"/>
      <c r="J19" s="43"/>
      <c r="K19" s="46"/>
      <c r="L19" s="375"/>
      <c r="M19" s="376"/>
      <c r="N19" s="376"/>
      <c r="O19" s="377"/>
    </row>
    <row r="20" spans="1:18" ht="15" customHeight="1" x14ac:dyDescent="0.25">
      <c r="A20" s="248" t="s">
        <v>134</v>
      </c>
      <c r="B20" s="237"/>
      <c r="C20" s="381"/>
      <c r="D20" s="378"/>
      <c r="E20" s="378"/>
      <c r="F20" s="378"/>
      <c r="G20" s="378"/>
      <c r="H20" s="378"/>
      <c r="I20" s="378"/>
      <c r="J20" s="378"/>
      <c r="K20" s="452"/>
      <c r="L20" s="379"/>
      <c r="M20" s="379"/>
      <c r="N20" s="379"/>
      <c r="O20" s="380"/>
    </row>
    <row r="21" spans="1:18" ht="13" customHeight="1" x14ac:dyDescent="0.25">
      <c r="A21" s="141" t="s">
        <v>123</v>
      </c>
      <c r="B21" s="382"/>
      <c r="C21" s="328">
        <v>3061</v>
      </c>
      <c r="D21" s="336"/>
      <c r="E21" s="336"/>
      <c r="F21" s="328">
        <v>2251</v>
      </c>
      <c r="G21" s="336"/>
      <c r="H21" s="93">
        <v>35.984007107952024</v>
      </c>
      <c r="I21" s="378"/>
      <c r="J21" s="378"/>
      <c r="O21" s="383"/>
    </row>
    <row r="22" spans="1:18" ht="13" customHeight="1" x14ac:dyDescent="0.25">
      <c r="A22" s="384" t="s">
        <v>124</v>
      </c>
      <c r="B22" s="385"/>
      <c r="C22" s="485"/>
      <c r="D22" s="332"/>
      <c r="E22" s="332"/>
      <c r="F22" s="485"/>
      <c r="G22" s="332"/>
      <c r="H22" s="334"/>
      <c r="I22" s="378"/>
      <c r="J22" s="378"/>
      <c r="O22" s="53"/>
    </row>
    <row r="23" spans="1:18" x14ac:dyDescent="0.25">
      <c r="A23" s="335" t="s">
        <v>125</v>
      </c>
      <c r="B23" s="385"/>
      <c r="C23" s="328">
        <v>677</v>
      </c>
      <c r="D23" s="336"/>
      <c r="E23" s="336"/>
      <c r="F23" s="328">
        <v>16</v>
      </c>
      <c r="G23" s="336"/>
      <c r="H23" s="93" t="s">
        <v>158</v>
      </c>
      <c r="I23" s="378"/>
      <c r="J23" s="378"/>
      <c r="O23" s="53"/>
    </row>
    <row r="24" spans="1:18" x14ac:dyDescent="0.25">
      <c r="A24" s="386" t="s">
        <v>126</v>
      </c>
      <c r="B24" s="385"/>
      <c r="C24" s="473">
        <v>700</v>
      </c>
      <c r="D24" s="332"/>
      <c r="E24" s="332"/>
      <c r="F24" s="341">
        <v>26</v>
      </c>
      <c r="G24" s="332"/>
      <c r="H24" s="95" t="s">
        <v>158</v>
      </c>
      <c r="I24" s="378"/>
      <c r="J24" s="378"/>
      <c r="O24" s="53"/>
    </row>
    <row r="25" spans="1:18" x14ac:dyDescent="0.25">
      <c r="A25" s="335" t="s">
        <v>127</v>
      </c>
      <c r="B25" s="385"/>
      <c r="C25" s="328">
        <v>810</v>
      </c>
      <c r="D25" s="336"/>
      <c r="E25" s="336"/>
      <c r="F25" s="328">
        <v>97</v>
      </c>
      <c r="G25" s="336"/>
      <c r="H25" s="93" t="s">
        <v>158</v>
      </c>
      <c r="I25" s="378"/>
      <c r="J25" s="378"/>
      <c r="O25" s="53"/>
    </row>
    <row r="26" spans="1:18" x14ac:dyDescent="0.25">
      <c r="A26" s="384"/>
      <c r="B26" s="121"/>
      <c r="C26" s="26"/>
      <c r="D26" s="339"/>
      <c r="E26" s="339"/>
      <c r="F26" s="26"/>
      <c r="G26" s="339"/>
      <c r="H26" s="95"/>
      <c r="I26" s="378"/>
      <c r="J26" s="378"/>
      <c r="O26" s="118"/>
    </row>
    <row r="27" spans="1:18" ht="13" customHeight="1" x14ac:dyDescent="0.25">
      <c r="A27" s="387" t="s">
        <v>207</v>
      </c>
      <c r="B27" s="121"/>
      <c r="C27" s="343"/>
      <c r="D27" s="339"/>
      <c r="E27" s="339"/>
      <c r="F27" s="343"/>
      <c r="G27" s="339"/>
      <c r="H27" s="150"/>
      <c r="I27" s="378"/>
      <c r="J27" s="378"/>
      <c r="O27" s="53"/>
    </row>
    <row r="28" spans="1:18" ht="13" customHeight="1" thickBot="1" x14ac:dyDescent="0.3">
      <c r="A28" s="388" t="s">
        <v>129</v>
      </c>
      <c r="B28" s="389"/>
      <c r="C28" s="390">
        <v>1476.6464828860051</v>
      </c>
      <c r="D28" s="391"/>
      <c r="E28" s="391"/>
      <c r="F28" s="390">
        <v>1516.403769080365</v>
      </c>
      <c r="G28" s="391"/>
      <c r="H28" s="126">
        <v>-2.6218139920920369</v>
      </c>
      <c r="I28" s="378"/>
      <c r="J28" s="378"/>
      <c r="O28" s="53"/>
    </row>
    <row r="29" spans="1:18" s="394" customFormat="1" ht="11.15" customHeight="1" x14ac:dyDescent="0.25">
      <c r="A29" s="392"/>
      <c r="B29" s="392"/>
      <c r="C29" s="393"/>
      <c r="D29" s="393"/>
      <c r="E29" s="393"/>
      <c r="F29" s="393"/>
      <c r="G29" s="393"/>
      <c r="H29" s="393"/>
      <c r="I29" s="393"/>
      <c r="J29" s="393"/>
      <c r="K29" s="393"/>
      <c r="L29" s="393"/>
      <c r="M29" s="392"/>
      <c r="N29" s="392"/>
      <c r="O29" s="392"/>
    </row>
    <row r="30" spans="1:18" s="394" customFormat="1" ht="11.15" customHeight="1" x14ac:dyDescent="0.25">
      <c r="A30" s="560" t="s">
        <v>165</v>
      </c>
      <c r="B30" s="560"/>
      <c r="C30" s="560"/>
      <c r="D30" s="560"/>
      <c r="E30" s="560"/>
      <c r="F30" s="560"/>
      <c r="G30" s="560"/>
      <c r="H30" s="560"/>
      <c r="I30" s="560"/>
      <c r="J30" s="560"/>
      <c r="K30" s="560"/>
      <c r="L30" s="560"/>
      <c r="M30" s="560"/>
      <c r="N30" s="560"/>
      <c r="O30" s="560"/>
      <c r="P30" s="560"/>
      <c r="Q30" s="560"/>
      <c r="R30" s="560"/>
    </row>
    <row r="31" spans="1:18" s="394" customFormat="1" ht="11.15" customHeight="1" x14ac:dyDescent="0.25">
      <c r="A31" s="560" t="s">
        <v>191</v>
      </c>
      <c r="B31" s="560"/>
      <c r="C31" s="560"/>
      <c r="D31" s="560"/>
      <c r="E31" s="560"/>
      <c r="F31" s="560"/>
      <c r="G31" s="560"/>
      <c r="H31" s="560"/>
      <c r="I31" s="560"/>
      <c r="J31" s="560"/>
      <c r="K31" s="560"/>
      <c r="L31" s="560"/>
      <c r="M31" s="560"/>
      <c r="N31" s="560"/>
      <c r="O31" s="560"/>
      <c r="P31" s="560"/>
      <c r="Q31" s="503"/>
      <c r="R31" s="503"/>
    </row>
    <row r="32" spans="1:18" x14ac:dyDescent="0.25">
      <c r="A32" s="576" t="s">
        <v>208</v>
      </c>
      <c r="B32" s="576"/>
      <c r="C32" s="576"/>
      <c r="D32" s="576"/>
      <c r="E32" s="576"/>
      <c r="F32" s="576"/>
      <c r="G32" s="576"/>
      <c r="H32" s="576"/>
      <c r="I32" s="576"/>
      <c r="J32" s="576"/>
      <c r="K32" s="576"/>
      <c r="L32" s="576"/>
      <c r="M32" s="576"/>
      <c r="N32" s="576"/>
      <c r="O32" s="576"/>
    </row>
    <row r="33" spans="15:15" x14ac:dyDescent="0.25">
      <c r="O33" s="121"/>
    </row>
  </sheetData>
  <mergeCells count="10">
    <mergeCell ref="Q30:R30"/>
    <mergeCell ref="A32:O32"/>
    <mergeCell ref="A1:O1"/>
    <mergeCell ref="A2:O2"/>
    <mergeCell ref="A3:O3"/>
    <mergeCell ref="C5:M5"/>
    <mergeCell ref="F6:I6"/>
    <mergeCell ref="K6:N6"/>
    <mergeCell ref="A31:P31"/>
    <mergeCell ref="A30:P30"/>
  </mergeCells>
  <pageMargins left="0.19685039370078741" right="0.31496062992125984" top="0.78740157480314965" bottom="0.23622047244094491" header="0" footer="0"/>
  <pageSetup scale="76" orientation="portrait" r:id="rId1"/>
  <headerFooter alignWithMargins="0"/>
  <customProperties>
    <customPr name="SheetOptions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Consolidado Resultados </vt:lpstr>
      <vt:lpstr>Consolidado Resultados YTD</vt:lpstr>
      <vt:lpstr> Consolidado Balance</vt:lpstr>
      <vt:lpstr>Q Ajustes</vt:lpstr>
      <vt:lpstr>YTD Ajustes</vt:lpstr>
      <vt:lpstr>Orgánico</vt:lpstr>
      <vt:lpstr>FEMSA Comercio-Div Proximidad</vt:lpstr>
      <vt:lpstr>FEMSA Comercio-Div Prox. YTD</vt:lpstr>
      <vt:lpstr>FEMSA Comercio-Div Salud</vt:lpstr>
      <vt:lpstr>FEMSA Comercio-Div Salud YTD</vt:lpstr>
      <vt:lpstr>FEMSA Comercio-Div Combustibles</vt:lpstr>
      <vt:lpstr>FEMSA Comercio-Combustibles YTD</vt:lpstr>
      <vt:lpstr>Coca-Cola FEMSA Q</vt:lpstr>
      <vt:lpstr>Coca-Cola FEMSA YTD</vt:lpstr>
      <vt:lpstr>Otros indicadores</vt:lpstr>
      <vt:lpstr>' Consolidado Balance'!Print_Area</vt:lpstr>
      <vt:lpstr>'Coca-Cola FEMSA Q'!Print_Area</vt:lpstr>
      <vt:lpstr>'Coca-Cola FEMSA YTD'!Print_Area</vt:lpstr>
      <vt:lpstr>'Consolidado Resultados '!Print_Area</vt:lpstr>
      <vt:lpstr>'Consolidado Resultados YTD'!Print_Area</vt:lpstr>
      <vt:lpstr>'FEMSA Comercio-Combustibles YTD'!Print_Area</vt:lpstr>
      <vt:lpstr>'FEMSA Comercio-Div Combustibles'!Print_Area</vt:lpstr>
      <vt:lpstr>'FEMSA Comercio-Div Prox. YTD'!Print_Area</vt:lpstr>
      <vt:lpstr>'FEMSA Comercio-Div Proximidad'!Print_Area</vt:lpstr>
      <vt:lpstr>'FEMSA Comercio-Div Salud'!Print_Area</vt:lpstr>
      <vt:lpstr>'FEMSA Comercio-Div Salud YTD'!Print_Area</vt:lpstr>
      <vt:lpstr>Orgánico!Print_Area</vt:lpstr>
      <vt:lpstr>'Otros indicadores'!Print_Area</vt:lpstr>
      <vt:lpstr>'Q Ajustes'!Print_Area</vt:lpstr>
      <vt:lpstr>'YTD Ajustes'!Print_Area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Valenzuela Montes Ivonne</dc:creator>
  <cp:lastModifiedBy>Ceniceros Menéndez María Martha</cp:lastModifiedBy>
  <cp:lastPrinted>2019-07-18T17:10:25Z</cp:lastPrinted>
  <dcterms:created xsi:type="dcterms:W3CDTF">2018-07-21T01:46:58Z</dcterms:created>
  <dcterms:modified xsi:type="dcterms:W3CDTF">2019-07-25T16:43:40Z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